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defaultThemeVersion="166925"/>
  <mc:AlternateContent xmlns:mc="http://schemas.openxmlformats.org/markup-compatibility/2006">
    <mc:Choice Requires="x15">
      <x15ac:absPath xmlns:x15ac="http://schemas.microsoft.com/office/spreadsheetml/2010/11/ac" url="https://solidbriq-my.sharepoint.com/personal/jeroen_solidbriq_nl/Documents/SolidBriQ/28_LINK Operatie/02_Actuele documenten/"/>
    </mc:Choice>
  </mc:AlternateContent>
  <xr:revisionPtr revIDLastSave="69" documentId="8_{72EAD8C1-19FC-4C67-AA30-756C6BB7CCD2}" xr6:coauthVersionLast="46" xr6:coauthVersionMax="46" xr10:uidLastSave="{C6FB6994-EC66-46F5-B47B-254CC9325DFD}"/>
  <bookViews>
    <workbookView xWindow="-120" yWindow="-120" windowWidth="51840" windowHeight="21240" tabRatio="667" activeTab="1" xr2:uid="{A1CECC41-DFEA-4723-8595-B71B46899BF5}"/>
  </bookViews>
  <sheets>
    <sheet name="Formulier Professionaliteit" sheetId="9" r:id="rId1"/>
    <sheet name="Stroomschema" sheetId="8" r:id="rId2"/>
    <sheet name="Pandenoverzicht" sheetId="14" r:id="rId3"/>
    <sheet name="Transacties" sheetId="11" r:id="rId4"/>
    <sheet name="Antwoorden" sheetId="10" state="hidden" r:id="rId5"/>
    <sheet name="DD" sheetId="12" r:id="rId6"/>
  </sheets>
  <definedNames>
    <definedName name="_xlnm.Print_Area" localSheetId="4">Antwoorden!$B:$G</definedName>
    <definedName name="_xlnm.Print_Area" localSheetId="0">'Formulier Professionaliteit'!$B$1:$P$52</definedName>
    <definedName name="_xlnm.Print_Area" localSheetId="2">Pandenoverzicht!$B$1:$S$44</definedName>
    <definedName name="_xlnm.Print_Area" localSheetId="1">Stroomschema!$B$1:$P$151</definedName>
    <definedName name="_xlnm.Print_Area" localSheetId="3">Transacties!$B$1:$O$39</definedName>
    <definedName name="_xlnm.Print_Titles" localSheetId="4">Antwoorden!$1:$3</definedName>
    <definedName name="_xlnm.Print_Titles" localSheetId="0">'Formulier Professionaliteit'!$1:$15</definedName>
    <definedName name="_xlnm.Print_Titles" localSheetId="1">Stroomschema!$1:$2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11" l="1"/>
  <c r="I32" i="9"/>
  <c r="G42" i="9"/>
  <c r="N41" i="9"/>
  <c r="N32" i="9"/>
  <c r="L32" i="9"/>
  <c r="N20" i="9"/>
  <c r="O27" i="14" l="1"/>
  <c r="O26" i="14"/>
  <c r="O25" i="14"/>
  <c r="O24" i="14"/>
  <c r="O23" i="14"/>
  <c r="O22" i="14"/>
  <c r="Y27" i="14"/>
  <c r="Y26" i="14"/>
  <c r="Y25" i="14"/>
  <c r="Y24" i="14"/>
  <c r="Y23" i="14"/>
  <c r="Y22" i="14"/>
  <c r="P27" i="14"/>
  <c r="R27" i="14" s="1"/>
  <c r="P26" i="14"/>
  <c r="R26" i="14" s="1"/>
  <c r="P25" i="14"/>
  <c r="R25" i="14" s="1"/>
  <c r="P24" i="14"/>
  <c r="R24" i="14" s="1"/>
  <c r="P23" i="14"/>
  <c r="R23" i="14" s="1"/>
  <c r="P22" i="14"/>
  <c r="R22" i="14" s="1"/>
  <c r="X27" i="14"/>
  <c r="X26" i="14"/>
  <c r="X25" i="14"/>
  <c r="X24" i="14"/>
  <c r="X23" i="14"/>
  <c r="X22" i="14"/>
  <c r="X21" i="14"/>
  <c r="Y21" i="14" s="1"/>
  <c r="X20" i="14"/>
  <c r="Y20" i="14" s="1"/>
  <c r="X19" i="14"/>
  <c r="Y19" i="14" s="1"/>
  <c r="X18" i="14"/>
  <c r="Y18" i="14" s="1"/>
  <c r="X17" i="14"/>
  <c r="Y17" i="14" s="1"/>
  <c r="X16" i="14"/>
  <c r="Y16" i="14" s="1"/>
  <c r="X15" i="14"/>
  <c r="Y15" i="14" s="1"/>
  <c r="X14" i="14"/>
  <c r="Y14" i="14" s="1"/>
  <c r="X13" i="14"/>
  <c r="Y13" i="14" s="1"/>
  <c r="E9" i="14"/>
  <c r="N1" i="14" s="1"/>
  <c r="AB14" i="14" l="1"/>
  <c r="AC14" i="14" s="1"/>
  <c r="AB15" i="14"/>
  <c r="AC15" i="14" s="1"/>
  <c r="AB16" i="14"/>
  <c r="AC16" i="14" s="1"/>
  <c r="AB17" i="14"/>
  <c r="AC17" i="14" s="1"/>
  <c r="AB18" i="14"/>
  <c r="AC18" i="14" s="1"/>
  <c r="AB19" i="14"/>
  <c r="AC19" i="14" s="1"/>
  <c r="AB20" i="14"/>
  <c r="AC20" i="14" s="1"/>
  <c r="AB21" i="14"/>
  <c r="AC21" i="14" s="1"/>
  <c r="AB22" i="14"/>
  <c r="AC22" i="14" s="1"/>
  <c r="AB23" i="14"/>
  <c r="AC23" i="14" s="1"/>
  <c r="AB24" i="14"/>
  <c r="AC24" i="14" s="1"/>
  <c r="AB25" i="14"/>
  <c r="AC25" i="14" s="1"/>
  <c r="AB26" i="14"/>
  <c r="AC26" i="14" s="1"/>
  <c r="AB27" i="14"/>
  <c r="AC27" i="14" s="1"/>
  <c r="AB13" i="14"/>
  <c r="C2" i="14"/>
  <c r="S22" i="11"/>
  <c r="S21" i="11"/>
  <c r="S20" i="11"/>
  <c r="S19" i="11"/>
  <c r="S18" i="11"/>
  <c r="S17" i="11"/>
  <c r="S16" i="11"/>
  <c r="S15" i="11"/>
  <c r="S14" i="11"/>
  <c r="S13" i="11"/>
  <c r="S12" i="11"/>
  <c r="S11" i="11"/>
  <c r="S10" i="11"/>
  <c r="E22" i="11"/>
  <c r="E21" i="11"/>
  <c r="E20" i="11"/>
  <c r="E19" i="11"/>
  <c r="E18" i="11"/>
  <c r="E17" i="11"/>
  <c r="E16" i="11"/>
  <c r="E15" i="11"/>
  <c r="E14" i="11"/>
  <c r="E13" i="11"/>
  <c r="E12" i="11"/>
  <c r="E11" i="11"/>
  <c r="E10" i="11"/>
  <c r="G9" i="14"/>
  <c r="G5" i="14" s="1"/>
  <c r="F9" i="14"/>
  <c r="F5" i="14" s="1"/>
  <c r="T22" i="11"/>
  <c r="T21" i="11"/>
  <c r="T20" i="11"/>
  <c r="T19" i="11"/>
  <c r="T18" i="11"/>
  <c r="T17" i="11"/>
  <c r="T16" i="11"/>
  <c r="T15" i="11"/>
  <c r="T14" i="11"/>
  <c r="T13" i="11"/>
  <c r="T12" i="11"/>
  <c r="T11" i="11"/>
  <c r="T10" i="11"/>
  <c r="T9" i="11"/>
  <c r="Z27" i="14"/>
  <c r="AA27" i="14" s="1"/>
  <c r="W27" i="14"/>
  <c r="V27" i="14"/>
  <c r="Z26" i="14"/>
  <c r="AA26" i="14" s="1"/>
  <c r="W26" i="14"/>
  <c r="V26" i="14"/>
  <c r="Z25" i="14"/>
  <c r="AA25" i="14" s="1"/>
  <c r="W25" i="14"/>
  <c r="V25" i="14"/>
  <c r="Z24" i="14"/>
  <c r="AA24" i="14" s="1"/>
  <c r="W24" i="14"/>
  <c r="V24" i="14"/>
  <c r="Z23" i="14"/>
  <c r="AA23" i="14" s="1"/>
  <c r="W23" i="14"/>
  <c r="V23" i="14"/>
  <c r="W22" i="14"/>
  <c r="V22" i="14"/>
  <c r="W21" i="14"/>
  <c r="V21" i="14"/>
  <c r="W20" i="14"/>
  <c r="V20" i="14"/>
  <c r="W19" i="14"/>
  <c r="V19" i="14"/>
  <c r="W18" i="14"/>
  <c r="V18" i="14"/>
  <c r="W17" i="14"/>
  <c r="V17" i="14"/>
  <c r="W16" i="14"/>
  <c r="V16" i="14"/>
  <c r="W15" i="14"/>
  <c r="V15" i="14"/>
  <c r="W14" i="14"/>
  <c r="V14" i="14"/>
  <c r="W13" i="14"/>
  <c r="V13" i="14"/>
  <c r="T8" i="11"/>
  <c r="R22" i="11"/>
  <c r="R21" i="11"/>
  <c r="R20" i="11"/>
  <c r="R19" i="11"/>
  <c r="R18" i="11"/>
  <c r="R17" i="11"/>
  <c r="R16" i="11"/>
  <c r="R15" i="11"/>
  <c r="R14" i="11"/>
  <c r="R13" i="11"/>
  <c r="R12" i="11"/>
  <c r="R11" i="11"/>
  <c r="R10" i="11"/>
  <c r="R9" i="11"/>
  <c r="R8" i="11"/>
  <c r="G4" i="11"/>
  <c r="N4" i="11"/>
  <c r="M4" i="11"/>
  <c r="L4" i="11"/>
  <c r="S8" i="11" l="1"/>
  <c r="U8" i="11" s="1"/>
  <c r="I1" i="11"/>
  <c r="Z18" i="14"/>
  <c r="AA18" i="14" s="1"/>
  <c r="AC13" i="14"/>
  <c r="AC9" i="14" s="1"/>
  <c r="L9" i="14" s="1"/>
  <c r="F7" i="14"/>
  <c r="S9" i="11"/>
  <c r="U9" i="11" s="1"/>
  <c r="E9" i="11" s="1"/>
  <c r="U13" i="11"/>
  <c r="U19" i="11"/>
  <c r="U10" i="11"/>
  <c r="U16" i="11"/>
  <c r="U22" i="11"/>
  <c r="U14" i="11"/>
  <c r="U20" i="11"/>
  <c r="U15" i="11"/>
  <c r="U21" i="11"/>
  <c r="U11" i="11"/>
  <c r="U17" i="11"/>
  <c r="U12" i="11"/>
  <c r="U18" i="11"/>
  <c r="N9" i="14"/>
  <c r="V9" i="14"/>
  <c r="Z17" i="14"/>
  <c r="AA17" i="14" s="1"/>
  <c r="Z16" i="14"/>
  <c r="AA16" i="14" s="1"/>
  <c r="Z15" i="14"/>
  <c r="AA15" i="14" s="1"/>
  <c r="Z14" i="14"/>
  <c r="AA14" i="14" s="1"/>
  <c r="Z13" i="14"/>
  <c r="AA13" i="14" s="1"/>
  <c r="O13" i="14" s="1"/>
  <c r="R4" i="11"/>
  <c r="I4" i="11" s="1"/>
  <c r="O14" i="14" l="1"/>
  <c r="P14" i="14" s="1"/>
  <c r="R14" i="14" s="1"/>
  <c r="O16" i="14"/>
  <c r="P16" i="14" s="1"/>
  <c r="R16" i="14" s="1"/>
  <c r="O17" i="14"/>
  <c r="P17" i="14" s="1"/>
  <c r="R17" i="14" s="1"/>
  <c r="O15" i="14"/>
  <c r="P15" i="14" s="1"/>
  <c r="R15" i="14" s="1"/>
  <c r="O18" i="14"/>
  <c r="P18" i="14" s="1"/>
  <c r="R18" i="14" s="1"/>
  <c r="P13" i="14"/>
  <c r="R13" i="14" s="1"/>
  <c r="Z19" i="14"/>
  <c r="AA19" i="14" s="1"/>
  <c r="J5" i="14"/>
  <c r="J7" i="14" s="1"/>
  <c r="O19" i="14" l="1"/>
  <c r="P19" i="14" s="1"/>
  <c r="R19" i="14" s="1"/>
  <c r="Z20" i="14"/>
  <c r="AA20" i="14" s="1"/>
  <c r="O20" i="14" l="1"/>
  <c r="P20" i="14" s="1"/>
  <c r="R20" i="14" s="1"/>
  <c r="Z21" i="14"/>
  <c r="AA21" i="14" s="1"/>
  <c r="O21" i="14" l="1"/>
  <c r="P21" i="14" s="1"/>
  <c r="R21" i="14" s="1"/>
  <c r="Z22" i="14"/>
  <c r="AA22" i="14" s="1"/>
  <c r="C39" i="10"/>
  <c r="I36" i="9"/>
  <c r="I34" i="9"/>
  <c r="N44" i="9"/>
  <c r="I44" i="9"/>
  <c r="I41" i="9"/>
  <c r="N36" i="9"/>
  <c r="N34" i="9"/>
  <c r="N30" i="9"/>
  <c r="I30" i="9"/>
  <c r="N28" i="9"/>
  <c r="I28" i="9"/>
  <c r="N26" i="9"/>
  <c r="I26" i="9"/>
  <c r="N24" i="9"/>
  <c r="I24" i="9"/>
  <c r="N22" i="9"/>
  <c r="I22" i="9"/>
  <c r="I20" i="9"/>
  <c r="N18" i="9"/>
  <c r="I18" i="9"/>
  <c r="N16" i="9"/>
  <c r="I16" i="9"/>
  <c r="C91" i="10"/>
  <c r="C2" i="10"/>
  <c r="C4" i="10"/>
  <c r="C85" i="10"/>
  <c r="C79" i="10"/>
  <c r="L36" i="9"/>
  <c r="L34" i="9"/>
  <c r="C72" i="10"/>
  <c r="C65" i="10"/>
  <c r="C59" i="10"/>
  <c r="C53" i="10"/>
  <c r="C47" i="10"/>
  <c r="L26" i="9"/>
  <c r="L24" i="9"/>
  <c r="C30" i="10"/>
  <c r="C23" i="10"/>
  <c r="C17" i="10"/>
  <c r="C10" i="10"/>
  <c r="V106" i="8"/>
  <c r="R9" i="14" l="1"/>
  <c r="N5" i="14"/>
  <c r="P9" i="14"/>
  <c r="O9" i="14" s="1"/>
  <c r="L39" i="9"/>
  <c r="G39" i="9" s="1"/>
  <c r="I39" i="9" s="1"/>
  <c r="N7" i="14" l="1"/>
  <c r="R6" i="14"/>
  <c r="N39"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Gerard Schalk</author>
  </authors>
  <commentList>
    <comment ref="G39" authorId="0" shapeId="0" xr:uid="{DA046023-FA72-4C3D-93C8-CE398D9881D4}">
      <text>
        <r>
          <rPr>
            <sz val="9"/>
            <color indexed="81"/>
            <rFont val="Tahoma"/>
            <family val="2"/>
          </rPr>
          <t xml:space="preserve">Geen filter, betreft een automatische optelling van de punten.
</t>
        </r>
      </text>
    </comment>
  </commentList>
</comments>
</file>

<file path=xl/sharedStrings.xml><?xml version="1.0" encoding="utf-8"?>
<sst xmlns="http://schemas.openxmlformats.org/spreadsheetml/2006/main" count="962" uniqueCount="259">
  <si>
    <t xml:space="preserve"> </t>
  </si>
  <si>
    <t>Vraag 5</t>
  </si>
  <si>
    <t>Vraag 6</t>
  </si>
  <si>
    <t>Oud</t>
  </si>
  <si>
    <t>Nieuw</t>
  </si>
  <si>
    <t>Vraag 9</t>
  </si>
  <si>
    <t>Vraag 10</t>
  </si>
  <si>
    <t>Hoeveel tranacties</t>
  </si>
  <si>
    <t>Omvang portefeuille</t>
  </si>
  <si>
    <t>Hoeveel bruto huurinkomsten</t>
  </si>
  <si>
    <t>Hoeveel jaar beleggen in og.</t>
  </si>
  <si>
    <t>Vraag 11</t>
  </si>
  <si>
    <t>Hoeveel % bedragen netto inkomsten</t>
  </si>
  <si>
    <t>Max</t>
  </si>
  <si>
    <t>Versie: 12-5-2020</t>
  </si>
  <si>
    <t>1.</t>
  </si>
  <si>
    <t>Ja</t>
  </si>
  <si>
    <t>Nee</t>
  </si>
  <si>
    <t>[ Keuze ]</t>
  </si>
  <si>
    <t>Antwoord</t>
  </si>
  <si>
    <t>Niet in aanmerking voor financiering</t>
  </si>
  <si>
    <t>Ga naar vraag 2</t>
  </si>
  <si>
    <t>Maak een keuze</t>
  </si>
  <si>
    <t>In welke hoedanigheid vraagt de aanvrager de vastgoedfinanciering aan?</t>
  </si>
  <si>
    <t>Natuurlijk Persoon of Eenmanszaak</t>
  </si>
  <si>
    <t>KEUZE</t>
  </si>
  <si>
    <t>ANTWOORD</t>
  </si>
  <si>
    <t>#</t>
  </si>
  <si>
    <t>Vragen</t>
  </si>
  <si>
    <t xml:space="preserve">Keuze </t>
  </si>
  <si>
    <t>Worden er door de aanvrager activiteiten verricht in het kader van een bedrijf of beroepsuitoefening die betrekking op: bemiddeling in, beheer van, handel in en/of verhuur van onroerend goed?</t>
  </si>
  <si>
    <t>Ga naar vraag 4</t>
  </si>
  <si>
    <t>Heeft de aanvraag voor financiering betrekking op de pensioenvoorziening?</t>
  </si>
  <si>
    <t>Ga naar vraag 5</t>
  </si>
  <si>
    <t>Ga naar vraag 3</t>
  </si>
  <si>
    <t>Punten</t>
  </si>
  <si>
    <t>Ga naar vraag 6</t>
  </si>
  <si>
    <t>&lt; 4 transacties</t>
  </si>
  <si>
    <t>PUNTEN</t>
  </si>
  <si>
    <t>Ga naar vraag 7</t>
  </si>
  <si>
    <t>Ga naar vraag 8</t>
  </si>
  <si>
    <t>Ga naar vraag 9</t>
  </si>
  <si>
    <t>10 of meer transacties</t>
  </si>
  <si>
    <t>&gt;=3 panden en totale marktwaarde &gt;= 1 mio</t>
  </si>
  <si>
    <t xml:space="preserve">Hoeveel jaar belegd de aanvrager professioneel in onroerend goed?   </t>
  </si>
  <si>
    <t>Hoeveel procent maken de netto huurinkomsten (voor belasting) onderdeel uit van het bruto totale inkomen van de klant?</t>
  </si>
  <si>
    <t>Ga naar vraag 13</t>
  </si>
  <si>
    <t>Ga naar vraag 14</t>
  </si>
  <si>
    <t>+</t>
  </si>
  <si>
    <t>Toelichting</t>
  </si>
  <si>
    <t>Antwoorden ter bepaling status professionaliteit aanvrager</t>
  </si>
  <si>
    <t>Datum</t>
  </si>
  <si>
    <t>Naam intermediair</t>
  </si>
  <si>
    <t>Plaats</t>
  </si>
  <si>
    <t>2.</t>
  </si>
  <si>
    <t>3.</t>
  </si>
  <si>
    <t>4.</t>
  </si>
  <si>
    <t>5.</t>
  </si>
  <si>
    <t>6.</t>
  </si>
  <si>
    <t>7.</t>
  </si>
  <si>
    <t>8.</t>
  </si>
  <si>
    <t>9.</t>
  </si>
  <si>
    <t>10.</t>
  </si>
  <si>
    <t>11.</t>
  </si>
  <si>
    <t>12.</t>
  </si>
  <si>
    <t>13.</t>
  </si>
  <si>
    <t>14.</t>
  </si>
  <si>
    <t>Handtekening</t>
  </si>
  <si>
    <t>Benodigde informatie</t>
  </si>
  <si>
    <t>Geen</t>
  </si>
  <si>
    <t>N.v.t.</t>
  </si>
  <si>
    <t>Geen - blijkt uit KvK</t>
  </si>
  <si>
    <t>Naam aanvrager financiering</t>
  </si>
  <si>
    <t>Woonplaats</t>
  </si>
  <si>
    <t>Kantoor plaats</t>
  </si>
  <si>
    <t>SolidBriQ financiert alleen activiteiten die betrekking hebben op bemiddeling in, beheer van, handel in en/of verhuur van onroerend goed.</t>
  </si>
  <si>
    <t>Geen - betreft een verklaring van de aanvrager</t>
  </si>
  <si>
    <t xml:space="preserve">Geen -&gt; Geen punten </t>
  </si>
  <si>
    <t>In aanmerking voor financiering -&gt; Onderteken en retourneer het formulier</t>
  </si>
  <si>
    <t>Bedragen de huidige bruto huurinkomsten minimaal EUR 60.000,- netto per jaar?</t>
  </si>
  <si>
    <t>Bedragen de huidige netto huurinkomsten minimaal EUR 36.500,- per jaar?</t>
  </si>
  <si>
    <t>BENODIGDE INFORMATIE</t>
  </si>
  <si>
    <t>Geen toekenning punten -&gt; Ga naar vraag 10</t>
  </si>
  <si>
    <t>Geen toekenning punten -&gt; Ga naar vraag 11</t>
  </si>
  <si>
    <t>Toekenning punten -&gt; Ga naar vraag 11</t>
  </si>
  <si>
    <t>Toekenning punten -&gt; Ga naar vraag 10</t>
  </si>
  <si>
    <t>Toekenning punten -&gt; Ga naar vraag 12</t>
  </si>
  <si>
    <t>Geen toekenning punten -&gt; Ga naar vraag 12</t>
  </si>
  <si>
    <t>Wat is de omvang van de vastgoedportefeuille* inclusief het onderpand waarop de financieringsvraag betrekking heeft?</t>
  </si>
  <si>
    <t>Hoeveel (vastgoed) transacties* gericht op de verhuur van vastgoed heeft de aanvrager verricht in de afgelopen 3 jaar?</t>
  </si>
  <si>
    <t>Geen -&gt; bewijslast blijkt uit de aanvraag</t>
  </si>
  <si>
    <t>Geen - blijkt uit KvK bij eenmanszaak</t>
  </si>
  <si>
    <t>Aanvraag Verhuurhypotheek SolidBriQ</t>
  </si>
  <si>
    <t>Financier SolidBriQ</t>
  </si>
  <si>
    <r>
      <t xml:space="preserve">De aanvraag mag </t>
    </r>
    <r>
      <rPr>
        <b/>
        <i/>
        <sz val="10.5"/>
        <color rgb="FF134988"/>
        <rFont val="Calibri"/>
        <family val="2"/>
        <scheme val="minor"/>
      </rPr>
      <t>geen</t>
    </r>
    <r>
      <rPr>
        <i/>
        <sz val="10.5"/>
        <color rgb="FF134988"/>
        <rFont val="Calibri"/>
        <family val="2"/>
        <scheme val="minor"/>
      </rPr>
      <t xml:space="preserve"> betrekking hebben op de pensioenvoorziening.</t>
    </r>
  </si>
  <si>
    <t>Datum:</t>
  </si>
  <si>
    <t>Totaal aantal transacties :</t>
  </si>
  <si>
    <t>Totaal:</t>
  </si>
  <si>
    <t>Type transactie</t>
  </si>
  <si>
    <t>Object</t>
  </si>
  <si>
    <t>Adres</t>
  </si>
  <si>
    <t>PC</t>
  </si>
  <si>
    <t>Jaar</t>
  </si>
  <si>
    <t>Koop/Verkoop</t>
  </si>
  <si>
    <t>Verhuur</t>
  </si>
  <si>
    <t>Financiering</t>
  </si>
  <si>
    <t>Aantal panden</t>
  </si>
  <si>
    <t>EUR</t>
  </si>
  <si>
    <t>EUR/jaar</t>
  </si>
  <si>
    <t>Hypotheek/EUR</t>
  </si>
  <si>
    <t>Verkopen vastgoed</t>
  </si>
  <si>
    <t>Flat/appartement</t>
  </si>
  <si>
    <t>Aankopen vastgoed</t>
  </si>
  <si>
    <t>Hoekwoning</t>
  </si>
  <si>
    <t>Twee-onder-één-kapwoning</t>
  </si>
  <si>
    <t>Afsluiten huurovereenkomst(en)</t>
  </si>
  <si>
    <t>Afsluiten financiering</t>
  </si>
  <si>
    <t>Overig</t>
  </si>
  <si>
    <t xml:space="preserve">Verschillende opeenvolgende verhuurovereenkomsten op hetzelfde onroerend goed kwalificeren in deze als 1 transactie. </t>
  </si>
  <si>
    <t>Type transacties</t>
  </si>
  <si>
    <t>Tussen- of geschakelde woning</t>
  </si>
  <si>
    <t>Vrijstaande woning</t>
  </si>
  <si>
    <t>Woon/-winkelpand</t>
  </si>
  <si>
    <t>Comericeel</t>
  </si>
  <si>
    <t>Marktwaarde</t>
  </si>
  <si>
    <t>%</t>
  </si>
  <si>
    <t>EUR/Jaar</t>
  </si>
  <si>
    <t>Totaal</t>
  </si>
  <si>
    <t>&lt;3 jr.</t>
  </si>
  <si>
    <t>Goed</t>
  </si>
  <si>
    <t>VERBERGEN</t>
  </si>
  <si>
    <t>Aankoop</t>
  </si>
  <si>
    <t>Bouwjaar</t>
  </si>
  <si>
    <t>Contracthuur</t>
  </si>
  <si>
    <t>E-lasten</t>
  </si>
  <si>
    <t>Netto huur</t>
  </si>
  <si>
    <t>WOZ-waarde</t>
  </si>
  <si>
    <t>Code EXPL-0</t>
  </si>
  <si>
    <t>Code EXPL-1</t>
  </si>
  <si>
    <t>Code EXPL-2</t>
  </si>
  <si>
    <t>Leeftijd</t>
  </si>
  <si>
    <t>Leeftijd code</t>
  </si>
  <si>
    <t>A++</t>
  </si>
  <si>
    <t>Sociale sector</t>
  </si>
  <si>
    <t>C</t>
  </si>
  <si>
    <t>Ja, deels</t>
  </si>
  <si>
    <t>D</t>
  </si>
  <si>
    <t>E</t>
  </si>
  <si>
    <t>Vrije sector</t>
  </si>
  <si>
    <t>F</t>
  </si>
  <si>
    <t>Code</t>
  </si>
  <si>
    <t>Woning</t>
  </si>
  <si>
    <t>Appartement</t>
  </si>
  <si>
    <t>Categorie</t>
  </si>
  <si>
    <t>&lt;= 10 jaar</t>
  </si>
  <si>
    <t>L: &lt;=10</t>
  </si>
  <si>
    <t>&gt; 10 x &lt;= 20 jaar</t>
  </si>
  <si>
    <t>L: &gt;10&lt;=20</t>
  </si>
  <si>
    <t>&gt; 20 x &lt;= 40 jaar</t>
  </si>
  <si>
    <t>L: &gt;20&lt;=40</t>
  </si>
  <si>
    <t>&gt; 40 jaar</t>
  </si>
  <si>
    <t>L: &gt;40</t>
  </si>
  <si>
    <t>Recreatie woning, Comercieel en overig is geclassificeerd als Appartment</t>
  </si>
  <si>
    <t xml:space="preserve">WMG = Woning in Meervoudig Gebruik ('WMG'): Onderpanden met gemeenschappelijke leefruimtes die verhuurd worden aan drie of meer personen die geen gemeenschappelijk huishouden vormen. </t>
  </si>
  <si>
    <t>Type huurcontract</t>
  </si>
  <si>
    <t>Ja/Nee</t>
  </si>
  <si>
    <t>Type onderpand</t>
  </si>
  <si>
    <t>Code Exploitatie lasten</t>
  </si>
  <si>
    <t>E-labels</t>
  </si>
  <si>
    <t>A+</t>
  </si>
  <si>
    <t>Ja, 100%</t>
  </si>
  <si>
    <t>A</t>
  </si>
  <si>
    <t>B</t>
  </si>
  <si>
    <t>G</t>
  </si>
  <si>
    <t>Drop Down Lijst</t>
  </si>
  <si>
    <t>Aantal dagen</t>
  </si>
  <si>
    <t>oud</t>
  </si>
  <si>
    <r>
      <rPr>
        <b/>
        <sz val="7"/>
        <color rgb="FFC00000"/>
        <rFont val="Wingdings"/>
        <charset val="2"/>
      </rPr>
      <t>ê</t>
    </r>
    <r>
      <rPr>
        <b/>
        <sz val="7"/>
        <color rgb="FFC00000"/>
        <rFont val="Calibri"/>
        <family val="2"/>
        <scheme val="minor"/>
      </rPr>
      <t xml:space="preserve"> VERPLICHT </t>
    </r>
  </si>
  <si>
    <t>Professionaliteit ondergrens</t>
  </si>
  <si>
    <t>Pand in</t>
  </si>
  <si>
    <t>bezit?</t>
  </si>
  <si>
    <t>Opmerking</t>
  </si>
  <si>
    <t>Totaal Marktwaarde/ WOZ-waarde</t>
  </si>
  <si>
    <t xml:space="preserve">Bij 10 of meer transacties wordt de aanvrager gekwalificeerd als professional. </t>
  </si>
  <si>
    <t>Rente Fin.</t>
  </si>
  <si>
    <t xml:space="preserve">Totaal Netto Huur </t>
  </si>
  <si>
    <t>Bij 10 of meer transactie wordt de aanvrager gekwalificeerd als professional.</t>
  </si>
  <si>
    <t>Stroomschema vragen ter bepaling status professionaliteit aanvrager</t>
  </si>
  <si>
    <r>
      <rPr>
        <b/>
        <i/>
        <sz val="10.5"/>
        <color rgb="FF134988"/>
        <rFont val="Calibri"/>
        <family val="2"/>
        <scheme val="minor"/>
      </rPr>
      <t xml:space="preserve">* </t>
    </r>
    <r>
      <rPr>
        <i/>
        <sz val="10.5"/>
        <color rgb="FF134988"/>
        <rFont val="Calibri"/>
        <family val="2"/>
        <scheme val="minor"/>
      </rPr>
      <t xml:space="preserve">Onder onroerend goed transacties valt zowel de aankoop, de verkoop, de financiering als de verhuur van onroerend goed. Verschillende opeenvolgende verhuurovereenkomsten op hetzelfde onroerend goed kwalificeren in deze als 1 transactie. </t>
    </r>
  </si>
  <si>
    <r>
      <rPr>
        <b/>
        <sz val="7"/>
        <color rgb="FFC00000"/>
        <rFont val="Wingdings"/>
        <charset val="2"/>
      </rPr>
      <t>ê</t>
    </r>
    <r>
      <rPr>
        <b/>
        <sz val="7"/>
        <color rgb="FFC00000"/>
        <rFont val="Calibri"/>
        <family val="2"/>
        <scheme val="minor"/>
      </rPr>
      <t xml:space="preserve"> VERPLICHT Voor berekening aantal transacties</t>
    </r>
  </si>
  <si>
    <t>[keuze uit lijst]</t>
  </si>
  <si>
    <t>Bruto totale inkomen klant</t>
  </si>
  <si>
    <t>%  Totaal Netto Huur</t>
  </si>
  <si>
    <t>datum</t>
  </si>
  <si>
    <t>Ervaring</t>
  </si>
  <si>
    <t>Ervaring &gt; 5 jr.?</t>
  </si>
  <si>
    <t xml:space="preserve">Totaal Bruto Huur </t>
  </si>
  <si>
    <t>BV, VOF, Maatschap</t>
  </si>
  <si>
    <t xml:space="preserve">NV, CV, Vereniging, Stichting of Coöperatie </t>
  </si>
  <si>
    <t>Akkoord vraag 6 op ondergrens?</t>
  </si>
  <si>
    <t>Akkoord vraag 7 op ondergrens?</t>
  </si>
  <si>
    <t>Akkoord vraag 8 op ondergrens?</t>
  </si>
  <si>
    <t>Adres, PC en Plaats (+beschrijving als object = overig)</t>
  </si>
  <si>
    <t>De optelling betreft de optelsom van vraag 5, 6, 9, 10 en 11. Bij 20 punten of meer komt de aanvrager in aanmerking voor financiering. Indien de uitkomst 19 of lager is dan door naar vraag 13.</t>
  </si>
  <si>
    <r>
      <t>Transactie mogen niet ouder zijn dan drie jaar</t>
    </r>
    <r>
      <rPr>
        <b/>
        <sz val="11"/>
        <color rgb="FF134988"/>
        <rFont val="Calibri"/>
        <family val="2"/>
        <scheme val="minor"/>
      </rPr>
      <t xml:space="preserve"> </t>
    </r>
    <r>
      <rPr>
        <sz val="11"/>
        <color rgb="FF134988"/>
        <rFont val="Calibri"/>
        <family val="2"/>
        <scheme val="minor"/>
      </rPr>
      <t>(</t>
    </r>
    <r>
      <rPr>
        <sz val="11"/>
        <rFont val="Calibri"/>
        <family val="2"/>
        <scheme val="minor"/>
      </rPr>
      <t xml:space="preserve">veld </t>
    </r>
    <r>
      <rPr>
        <i/>
        <sz val="11"/>
        <color rgb="FF134988"/>
        <rFont val="Calibri"/>
        <family val="2"/>
        <scheme val="minor"/>
      </rPr>
      <t>'Datum'</t>
    </r>
    <r>
      <rPr>
        <sz val="11"/>
        <rFont val="Calibri"/>
        <family val="2"/>
        <scheme val="minor"/>
      </rPr>
      <t>)</t>
    </r>
    <r>
      <rPr>
        <sz val="11"/>
        <color theme="1"/>
        <rFont val="Calibri"/>
        <family val="2"/>
        <scheme val="minor"/>
      </rPr>
      <t xml:space="preserve">. Als jonger dan veld </t>
    </r>
    <r>
      <rPr>
        <i/>
        <sz val="11"/>
        <color rgb="FF134988"/>
        <rFont val="Calibri"/>
        <family val="2"/>
        <scheme val="minor"/>
      </rPr>
      <t xml:space="preserve">'&lt;3jr.' </t>
    </r>
    <r>
      <rPr>
        <sz val="11"/>
        <color theme="1"/>
        <rFont val="Calibri"/>
        <family val="2"/>
        <scheme val="minor"/>
      </rPr>
      <t xml:space="preserve">= 'Ja'. Als ouder dan veld </t>
    </r>
    <r>
      <rPr>
        <i/>
        <sz val="11"/>
        <color rgb="FF134988"/>
        <rFont val="Calibri"/>
        <family val="2"/>
        <scheme val="minor"/>
      </rPr>
      <t xml:space="preserve">'&lt;3jr.' </t>
    </r>
    <r>
      <rPr>
        <sz val="11"/>
        <color theme="1"/>
        <rFont val="Calibri"/>
        <family val="2"/>
        <scheme val="minor"/>
      </rPr>
      <t>= 'Nee'.</t>
    </r>
  </si>
  <si>
    <r>
      <t xml:space="preserve">Transacties voor de professionaliteitstoets moeten betrekking hebben op: aankopen, verkopen, financiering bij een bank en afsluiten van huurovereenkomsten </t>
    </r>
    <r>
      <rPr>
        <sz val="11"/>
        <color rgb="FF134988"/>
        <rFont val="Calibri"/>
        <family val="2"/>
        <scheme val="minor"/>
      </rPr>
      <t>['Type transactie']</t>
    </r>
  </si>
  <si>
    <r>
      <t xml:space="preserve">Transactie mogen ook betrekking op hebben op panden die niet meer in bezit zijn. Dit dient expliciet aangetoond te worden met een: koopovereenkomst, huurovereenkomst, hypotheek akte o.i.d. </t>
    </r>
    <r>
      <rPr>
        <sz val="11"/>
        <color rgb="FF134988"/>
        <rFont val="Calibri"/>
        <family val="2"/>
        <scheme val="minor"/>
      </rPr>
      <t>['Pand in bezit?']</t>
    </r>
  </si>
  <si>
    <t>Datum invoer</t>
  </si>
  <si>
    <t xml:space="preserve">Datum: </t>
  </si>
  <si>
    <r>
      <t>SolidBriQ financiert alleen samenwerkingsvormen met een winstoogmerk. De vereniging, stichting of coöperatie vallen hier</t>
    </r>
    <r>
      <rPr>
        <b/>
        <i/>
        <sz val="10.5"/>
        <color rgb="FF134988"/>
        <rFont val="Calibri"/>
        <family val="2"/>
        <scheme val="minor"/>
      </rPr>
      <t xml:space="preserve"> niet</t>
    </r>
    <r>
      <rPr>
        <i/>
        <sz val="10.5"/>
        <color rgb="FF134988"/>
        <rFont val="Calibri"/>
        <family val="2"/>
        <scheme val="minor"/>
      </rPr>
      <t xml:space="preserve"> onder. De BV, VOF of Maatschap worden automatisch gekwalificeerd als professional. SolidBriQ financiert geen CV's, NV's en Stichtingen.</t>
    </r>
  </si>
  <si>
    <t xml:space="preserve">Transacties aan familieleden (ouders, kinderen ect.) mogen niet worden opgevoerd als een transactie in het kader van de professionaliteitstoets. </t>
  </si>
  <si>
    <t xml:space="preserve">Objecten in de verhuur aan familileden (ouders, kindereren etc.) mogen niet worden opgevoerd in het kader van de professionaliteitstoets. </t>
  </si>
  <si>
    <r>
      <t xml:space="preserve">Dit overzicht heeft betrekking op vraag 7 en 8 in tabblad </t>
    </r>
    <r>
      <rPr>
        <i/>
        <sz val="10.5"/>
        <color rgb="FF134988"/>
        <rFont val="Calibri"/>
        <family val="2"/>
        <scheme val="minor"/>
      </rPr>
      <t>'Formulier Professionaliteit'</t>
    </r>
    <r>
      <rPr>
        <sz val="10.5"/>
        <color theme="1"/>
        <rFont val="Calibri"/>
        <family val="2"/>
        <scheme val="minor"/>
      </rPr>
      <t>.</t>
    </r>
  </si>
  <si>
    <r>
      <t xml:space="preserve">In veld </t>
    </r>
    <r>
      <rPr>
        <i/>
        <sz val="10.5"/>
        <color rgb="FF134988"/>
        <rFont val="Calibri"/>
        <family val="2"/>
        <scheme val="minor"/>
      </rPr>
      <t xml:space="preserve">'Aankoop' </t>
    </r>
    <r>
      <rPr>
        <sz val="10.5"/>
        <color theme="1"/>
        <rFont val="Calibri"/>
        <family val="2"/>
        <scheme val="minor"/>
      </rPr>
      <t>datum invoeren voor bepaling of aanvrager meer dan 5 jaar ervaring heeft in beleggen, indien van toepassing.</t>
    </r>
  </si>
  <si>
    <r>
      <t>De bruto huur (=</t>
    </r>
    <r>
      <rPr>
        <i/>
        <sz val="10.5"/>
        <color rgb="FF134988"/>
        <rFont val="Calibri"/>
        <family val="2"/>
        <scheme val="minor"/>
      </rPr>
      <t>'Conracthuur'</t>
    </r>
    <r>
      <rPr>
        <sz val="10.5"/>
        <color theme="1"/>
        <rFont val="Calibri"/>
        <family val="2"/>
        <scheme val="minor"/>
      </rPr>
      <t xml:space="preserve">) ondergrens voor de professionaliteitstoets is EUR 60.000 per jaar. </t>
    </r>
  </si>
  <si>
    <r>
      <t xml:space="preserve">Als de bruto huur ondergrens niet gehaald wordt dan dient de totale </t>
    </r>
    <r>
      <rPr>
        <i/>
        <sz val="10.5"/>
        <color rgb="FF134988"/>
        <rFont val="Calibri"/>
        <family val="2"/>
        <scheme val="minor"/>
      </rPr>
      <t>'Netto huur'</t>
    </r>
    <r>
      <rPr>
        <sz val="10.5"/>
        <color theme="1"/>
        <rFont val="Calibri"/>
        <family val="2"/>
        <scheme val="minor"/>
      </rPr>
      <t xml:space="preserve"> ondergrens EUR 36.500 te bedragen.  De netto huur betreft de </t>
    </r>
    <r>
      <rPr>
        <i/>
        <sz val="10.5"/>
        <color rgb="FF134988"/>
        <rFont val="Calibri"/>
        <family val="2"/>
        <scheme val="minor"/>
      </rPr>
      <t>'Contracthuur'</t>
    </r>
    <r>
      <rPr>
        <sz val="10.5"/>
        <color theme="1"/>
        <rFont val="Calibri"/>
        <family val="2"/>
        <scheme val="minor"/>
      </rPr>
      <t xml:space="preserve"> minus '</t>
    </r>
    <r>
      <rPr>
        <i/>
        <sz val="10.5"/>
        <color rgb="FF134988"/>
        <rFont val="Calibri"/>
        <family val="2"/>
        <scheme val="minor"/>
      </rPr>
      <t>E-Lasten'</t>
    </r>
    <r>
      <rPr>
        <sz val="10.5"/>
        <color theme="1"/>
        <rFont val="Calibri"/>
        <family val="2"/>
        <scheme val="minor"/>
      </rPr>
      <t xml:space="preserve"> (Exploitatielasten) minus </t>
    </r>
    <r>
      <rPr>
        <i/>
        <sz val="10.5"/>
        <color rgb="FF134988"/>
        <rFont val="Calibri"/>
        <family val="2"/>
        <scheme val="minor"/>
      </rPr>
      <t xml:space="preserve">'Rente Fin.' </t>
    </r>
    <r>
      <rPr>
        <sz val="10.5"/>
        <color theme="1"/>
        <rFont val="Calibri"/>
        <family val="2"/>
        <scheme val="minor"/>
      </rPr>
      <t>(Financieringslasten).</t>
    </r>
  </si>
  <si>
    <r>
      <t>De velden</t>
    </r>
    <r>
      <rPr>
        <i/>
        <sz val="10.5"/>
        <color rgb="FF134988"/>
        <rFont val="Calibri"/>
        <family val="2"/>
        <scheme val="minor"/>
      </rPr>
      <t xml:space="preserve"> 'Object'</t>
    </r>
    <r>
      <rPr>
        <sz val="10.5"/>
        <color theme="1"/>
        <rFont val="Calibri"/>
        <family val="2"/>
        <scheme val="minor"/>
      </rPr>
      <t xml:space="preserve">, </t>
    </r>
    <r>
      <rPr>
        <i/>
        <sz val="10.5"/>
        <color rgb="FF134988"/>
        <rFont val="Calibri"/>
        <family val="2"/>
        <scheme val="minor"/>
      </rPr>
      <t xml:space="preserve">'Bouwjaar' </t>
    </r>
    <r>
      <rPr>
        <sz val="10.5"/>
        <color theme="1"/>
        <rFont val="Calibri"/>
        <family val="2"/>
        <scheme val="minor"/>
      </rPr>
      <t xml:space="preserve">en </t>
    </r>
    <r>
      <rPr>
        <i/>
        <sz val="10.5"/>
        <color rgb="FF134988"/>
        <rFont val="Calibri"/>
        <family val="2"/>
        <scheme val="minor"/>
      </rPr>
      <t>'Contracthuur'</t>
    </r>
    <r>
      <rPr>
        <sz val="10.5"/>
        <color theme="1"/>
        <rFont val="Calibri"/>
        <family val="2"/>
        <scheme val="minor"/>
      </rPr>
      <t xml:space="preserve"> dienen minimaal in gevuld te worden voor de berekening van de exploitatielasten.</t>
    </r>
  </si>
  <si>
    <t>Solitaire garages/bergingen tellen niet mee als objecten in het veld 'Object'.</t>
  </si>
  <si>
    <t>Transacties mogen geen betrekking hebben op solitaire garages/bergingen.</t>
  </si>
  <si>
    <t>Heeft de aanvraag betrekking op commerciële verhuur aan derden; niet zijnde eigen gebruik voor eigen bewoning.</t>
  </si>
  <si>
    <r>
      <t xml:space="preserve">SolidBriQ financiert alleen commerciële verhuur aan derden. Eigen gebruik voor eigen bewoning valt </t>
    </r>
    <r>
      <rPr>
        <b/>
        <i/>
        <sz val="10.5"/>
        <color rgb="FF134988"/>
        <rFont val="Calibri"/>
        <family val="2"/>
        <scheme val="minor"/>
      </rPr>
      <t>niet</t>
    </r>
    <r>
      <rPr>
        <i/>
        <sz val="10.5"/>
        <color rgb="FF134988"/>
        <rFont val="Calibri"/>
        <family val="2"/>
        <scheme val="minor"/>
      </rPr>
      <t xml:space="preserve"> onder commerciële verhuur. (Marktconforme) verhuur aan familie is toegestaan maar telt niet mee bij de beoordeling van de professionaliteit.  </t>
    </r>
  </si>
  <si>
    <t>Hoeveel bedragen de bruto huurinkomsten per jaar? (Vul altijd een bedrag in. Bij geen inkomsten EUR 0,- opvoeren.</t>
  </si>
  <si>
    <t xml:space="preserve">Toon het benodigd eigen vermogen aan via Formulier herkomst van Middelen. </t>
  </si>
  <si>
    <t>Geef toelichting  waarom aanvrager toch kwalificeert als professional + overleg Business Plan</t>
  </si>
  <si>
    <r>
      <t xml:space="preserve">Is de aanvrager van plan om de portefeuille uit te breiden naar een niveau waarbij de inkomsten p.j. bruto &gt; EUR 60.000 bedragen en beschikt de aanvrager direct over dit eigen vermogen?                </t>
    </r>
    <r>
      <rPr>
        <i/>
        <sz val="10.5"/>
        <color theme="1"/>
        <rFont val="Calibri"/>
        <family val="2"/>
        <scheme val="minor"/>
      </rPr>
      <t xml:space="preserve"> Benodigd Eigen vermogen =&gt;</t>
    </r>
  </si>
  <si>
    <t>Bewijslast Eigen Vermogen: saldo opgave rekeningen en beleggingen, aantonen van overwaarde op de eigen woning die wordt gebruikt voor privé doeleinden en/of beschikbare overwaarde in de reeds bestaande vastgoed portefeuille. Bedrag is bepaald op (((minimum EUR 60.000 -minus bestaande bruto inkomsten)/6% BAR)*30% Eigen vermogen (70% LTV)</t>
  </si>
  <si>
    <t>Mogelijk in aanmerking voor financiering, oordeel Krediet Comissie -&gt; Onderteken en retourneer het formulier.</t>
  </si>
  <si>
    <t>Kwalificeert de aanvrager o.b.v. een andere grondslag toch als professional, of/mede i.c.m. met een goedgekeurd business plan?</t>
  </si>
  <si>
    <r>
      <t xml:space="preserve">Voor elke </t>
    </r>
    <r>
      <rPr>
        <b/>
        <i/>
        <sz val="11"/>
        <color theme="1"/>
        <rFont val="Calibri"/>
        <family val="2"/>
        <scheme val="minor"/>
      </rPr>
      <t>nieuwe</t>
    </r>
    <r>
      <rPr>
        <i/>
        <sz val="11"/>
        <color theme="1"/>
        <rFont val="Calibri"/>
        <family val="2"/>
        <scheme val="minor"/>
      </rPr>
      <t xml:space="preserve"> klant dient een professionaliteit toets afgenomen te worden om te bepalen of hij/zij een consument of professional is. SolidBriQ heeft hiervoor 14 vragen opgesteld. In voorkomende gevallen hoeven niet alle 14 vragen te worden beantwoord. Het ingevulde dient ondertekend geretourneerd als onderdeel van de 'stukkenlijst' en voor het uitbrengen van de definitieve offerte.</t>
    </r>
  </si>
  <si>
    <t>Bij Ja. Toelichting waarom aanvrager toch in aanmerking komt voor de status Professional. Aantonen via Business Plan en/of andere reden. De Krediet Commissie van SolidBriQ zal dit beoordelen.</t>
  </si>
  <si>
    <t>4 tot 10 transacties &lt; 3 panden</t>
  </si>
  <si>
    <t>4 tot 10 transacties 3 tot 6 panden</t>
  </si>
  <si>
    <t>4 tot 10 transacties &gt;= 6 panden</t>
  </si>
  <si>
    <t>3 tot 6 panden en totale marktwaarde &lt; 1 mio.</t>
  </si>
  <si>
    <t>6 &gt;= panden en totale marktwaarde &lt; 1 mio.</t>
  </si>
  <si>
    <t>&lt;3 panden</t>
  </si>
  <si>
    <t>&lt; EUR 40.000,-  per jaar</t>
  </si>
  <si>
    <t>&gt;= EUR 40.000,- per jaar</t>
  </si>
  <si>
    <t>&lt; 1 jaar</t>
  </si>
  <si>
    <t>1 tot 5 jaar</t>
  </si>
  <si>
    <t>&gt;= 5 jaar</t>
  </si>
  <si>
    <t>Totaal bruto inkomen &lt;= EUR 20.000 en/of  Netto huurinkomsten &lt; 25% tot. bruto ink.</t>
  </si>
  <si>
    <t>Totaal bruto inkomen &gt; EUR 20K en Netto huurinkomsten tussen 25% en 50% totaal bruto inkomen</t>
  </si>
  <si>
    <t>Totaal bruto inkomen &gt; EUR 20K en Netto huurinkomsten &gt;  50 % totaal bruto inkomen</t>
  </si>
  <si>
    <t>Punten Controle. Voldoende aantal punten?</t>
  </si>
  <si>
    <t>Versie: 25-2-2021</t>
  </si>
  <si>
    <t xml:space="preserve">Invullen 'Panden overzicht' in SolidBriQ Format of eigen format. * Exclusief eigen woning voor privé gebruik en vastgoed verhuurd aan familie. Betreft zelfstandig verhuurde objecten. </t>
  </si>
  <si>
    <r>
      <t xml:space="preserve">Aanleveren van een pandenlijst (zie tabblad 'Pandenoverzicht' als voorbeeld). * De netto huurinkomsten zijn bruto huurinkomsten verminderd met de exploitatiekosten </t>
    </r>
    <r>
      <rPr>
        <b/>
        <i/>
        <sz val="10.5"/>
        <color rgb="FF134988"/>
        <rFont val="Calibri"/>
        <family val="2"/>
        <scheme val="minor"/>
      </rPr>
      <t>en de rentekosten</t>
    </r>
    <r>
      <rPr>
        <i/>
        <sz val="10.5"/>
        <color rgb="FF134988"/>
        <rFont val="Calibri"/>
        <family val="2"/>
        <scheme val="minor"/>
      </rPr>
      <t>. Exploitatiekosten zijn gebaseerd op leeftijd object en type object. Variërend van 10%, 12,5% en 15%.</t>
    </r>
  </si>
  <si>
    <t>Aanleveren van een pandenlijst (zie tabblad 'Pandenoverzicht' als voorbeeld).</t>
  </si>
  <si>
    <t>Aanleveren van een pandenlijst (zie tabblad 'Pandenoverzicht' als voorbeeld). + IB-Aangifte inkomen voor aantonen inkomen (indien van toepassing).</t>
  </si>
  <si>
    <t>Toon de netto huurinkomsten aan via een pandenlijst (zie tabblad 'Pandenoverzicht' als voorbeeld), bankafschriften en onderbouwing financieringslasten.</t>
  </si>
  <si>
    <t>Toon de bruto huurinkomsten aan via een pandenlijst (zie tabblad 'Pandenoverzicht' als voorbeeld) en bank afschriften m.b.t. huurinkomsten.</t>
  </si>
  <si>
    <t>Toon het aantal panden en de markt- en/of WOZ-waarde aan via een pandenlijst (zie tabblad 'Pandenoverzicht'  als voorbeeld).</t>
  </si>
  <si>
    <t>Geen -&gt; bewijslast blijkt uit (doelomschrijving) KvK en een pandenlijst (zie tabblad 'Pandenoverzicht'  als voorbeeld).</t>
  </si>
  <si>
    <t>Toon de huurinkomsten alsmede het totale bruto inkomen aan via een pandenlijst (zie tabblad 'Pandenoverzicht' als voorbeeld).</t>
  </si>
  <si>
    <t>Toon het aantal panden en de markt- en/of WOZ-waarde aan via een pandenlijst (zie tabblad 'Pandenoverzicht'  als voorbeeld) + indien het aantal panden &lt; 3, toon het type en het aantal transacties aan (zie tabblad 'Transacties' als voorbeeld).</t>
  </si>
  <si>
    <t>Voorbeeld Pandenoverzicht - Onderbouwing vraag 6, 7, 8, 9 en 10</t>
  </si>
  <si>
    <t>Voorbeeld Transacties - Onderbouwing vraag 5</t>
  </si>
  <si>
    <t xml:space="preserve">Formulier: Vragenlijst ter bepaling status professionaliteit aanvrager (V1.1)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</si>
</sst>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 &quot;€&quot;\ * #,##0_ ;_ &quot;€&quot;\ * \-#,##0_ ;_ &quot;€&quot;\ * &quot;-&quot;_ ;_ @_ "/>
    <numFmt numFmtId="41" formatCode="_ * #,##0_ ;_ * \-#,##0_ ;_ * &quot;-&quot;_ ;_ @_ "/>
    <numFmt numFmtId="43" formatCode="_ * #,##0.00_ ;_ * \-#,##0.00_ ;_ * &quot;-&quot;??_ ;_ @_ "/>
    <numFmt numFmtId="164" formatCode="_ * #,##0_ ;_ * \-#,##0_ ;_ * &quot;-&quot;??_ ;_ @_ "/>
    <numFmt numFmtId="165" formatCode="d/mm/yyyy;@"/>
    <numFmt numFmtId="166" formatCode="#,##0_ ;\-#,##0\ "/>
    <numFmt numFmtId="167" formatCode="0.0%"/>
    <numFmt numFmtId="168" formatCode="dd\.mm\.yy;@"/>
    <numFmt numFmtId="169" formatCode="d/mmm/yyyy"/>
    <numFmt numFmtId="170" formatCode="_ * #,##0.0_ ;_ * \-#,##0.0_ ;_ * &quot;-&quot;??_ ;_ @_ "/>
    <numFmt numFmtId="171" formatCode="dd/mm/yy;@"/>
    <numFmt numFmtId="172" formatCode="d/mm/yyyy"/>
  </numFmts>
  <fonts count="46">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11"/>
      <color theme="1"/>
      <name val="Calibri"/>
      <family val="2"/>
      <scheme val="minor"/>
    </font>
    <font>
      <b/>
      <sz val="11"/>
      <color theme="0"/>
      <name val="Calibri"/>
      <family val="2"/>
      <scheme val="minor"/>
    </font>
    <font>
      <sz val="10"/>
      <color theme="1"/>
      <name val="Calibri"/>
      <family val="2"/>
      <scheme val="minor"/>
    </font>
    <font>
      <b/>
      <sz val="13"/>
      <color rgb="FF134988"/>
      <name val="Calibri"/>
      <family val="2"/>
      <scheme val="minor"/>
    </font>
    <font>
      <sz val="11"/>
      <color rgb="FF134988"/>
      <name val="Calibri"/>
      <family val="2"/>
      <scheme val="minor"/>
    </font>
    <font>
      <sz val="11"/>
      <name val="Calibri"/>
      <family val="2"/>
      <scheme val="minor"/>
    </font>
    <font>
      <sz val="11"/>
      <color rgb="FFC00000"/>
      <name val="Calibri"/>
      <family val="2"/>
      <scheme val="minor"/>
    </font>
    <font>
      <sz val="8"/>
      <name val="Calibri"/>
      <family val="2"/>
      <scheme val="minor"/>
    </font>
    <font>
      <sz val="10.5"/>
      <color theme="1"/>
      <name val="Calibri"/>
      <family val="2"/>
      <scheme val="minor"/>
    </font>
    <font>
      <b/>
      <sz val="10.5"/>
      <color rgb="FF134988"/>
      <name val="Calibri"/>
      <family val="2"/>
      <scheme val="minor"/>
    </font>
    <font>
      <i/>
      <sz val="10.5"/>
      <color rgb="FF134988"/>
      <name val="Calibri"/>
      <family val="2"/>
      <scheme val="minor"/>
    </font>
    <font>
      <b/>
      <sz val="10.5"/>
      <color theme="1"/>
      <name val="Calibri"/>
      <family val="2"/>
      <scheme val="minor"/>
    </font>
    <font>
      <i/>
      <sz val="10.5"/>
      <color theme="1"/>
      <name val="Calibri"/>
      <family val="2"/>
      <scheme val="minor"/>
    </font>
    <font>
      <b/>
      <sz val="11"/>
      <color rgb="FF134988"/>
      <name val="Calibri"/>
      <family val="2"/>
      <scheme val="minor"/>
    </font>
    <font>
      <sz val="9"/>
      <color indexed="81"/>
      <name val="Tahoma"/>
      <family val="2"/>
    </font>
    <font>
      <b/>
      <i/>
      <sz val="10.5"/>
      <color rgb="FF134988"/>
      <name val="Calibri"/>
      <family val="2"/>
      <scheme val="minor"/>
    </font>
    <font>
      <sz val="11"/>
      <color theme="0"/>
      <name val="Calibri"/>
      <family val="2"/>
      <scheme val="minor"/>
    </font>
    <font>
      <b/>
      <sz val="13"/>
      <color rgb="FF134B88"/>
      <name val="Calibri"/>
      <family val="2"/>
      <scheme val="minor"/>
    </font>
    <font>
      <b/>
      <sz val="10.5"/>
      <color theme="0" tint="-4.9989318521683403E-2"/>
      <name val="Calibri"/>
      <family val="2"/>
      <scheme val="minor"/>
    </font>
    <font>
      <sz val="10"/>
      <color theme="0" tint="-4.9989318521683403E-2"/>
      <name val="Calibri"/>
      <family val="2"/>
      <scheme val="minor"/>
    </font>
    <font>
      <sz val="10.5"/>
      <color rgb="FF0070C0"/>
      <name val="Calibri"/>
      <family val="2"/>
      <scheme val="minor"/>
    </font>
    <font>
      <i/>
      <sz val="10.5"/>
      <color rgb="FF000000"/>
      <name val="Calibri"/>
      <family val="2"/>
      <scheme val="minor"/>
    </font>
    <font>
      <b/>
      <sz val="7"/>
      <color rgb="FFC00000"/>
      <name val="Calibri"/>
      <family val="2"/>
      <scheme val="minor"/>
    </font>
    <font>
      <b/>
      <sz val="7"/>
      <color rgb="FFC00000"/>
      <name val="Wingdings"/>
      <charset val="2"/>
    </font>
    <font>
      <b/>
      <sz val="7"/>
      <color rgb="FFC00000"/>
      <name val="Calibri"/>
      <family val="2"/>
      <charset val="2"/>
      <scheme val="minor"/>
    </font>
    <font>
      <i/>
      <sz val="9"/>
      <color theme="1"/>
      <name val="Calibri"/>
      <family val="2"/>
      <scheme val="minor"/>
    </font>
    <font>
      <sz val="9.5"/>
      <color theme="1"/>
      <name val="Calibri"/>
      <family val="2"/>
      <scheme val="minor"/>
    </font>
    <font>
      <i/>
      <sz val="9.5"/>
      <color theme="1"/>
      <name val="Calibri"/>
      <family val="2"/>
      <scheme val="minor"/>
    </font>
    <font>
      <b/>
      <sz val="9.5"/>
      <color theme="1"/>
      <name val="Calibri"/>
      <family val="2"/>
      <scheme val="minor"/>
    </font>
    <font>
      <b/>
      <sz val="10.5"/>
      <color theme="0"/>
      <name val="Calibri"/>
      <family val="2"/>
      <scheme val="minor"/>
    </font>
    <font>
      <i/>
      <sz val="9"/>
      <color theme="0" tint="-4.9989318521683403E-2"/>
      <name val="Calibri"/>
      <family val="2"/>
      <scheme val="minor"/>
    </font>
    <font>
      <b/>
      <sz val="9"/>
      <color theme="0" tint="-4.9989318521683403E-2"/>
      <name val="Calibri"/>
      <family val="2"/>
      <scheme val="minor"/>
    </font>
    <font>
      <sz val="9"/>
      <color theme="0" tint="-4.9989318521683403E-2"/>
      <name val="Calibri"/>
      <family val="2"/>
      <scheme val="minor"/>
    </font>
    <font>
      <b/>
      <sz val="16"/>
      <color rgb="FF134988"/>
      <name val="Calibri"/>
      <family val="2"/>
      <scheme val="minor"/>
    </font>
    <font>
      <i/>
      <sz val="11"/>
      <color rgb="FF134988"/>
      <name val="Calibri"/>
      <family val="2"/>
      <scheme val="minor"/>
    </font>
    <font>
      <b/>
      <i/>
      <sz val="11"/>
      <name val="Calibri"/>
      <family val="2"/>
      <scheme val="minor"/>
    </font>
    <font>
      <b/>
      <i/>
      <sz val="10.5"/>
      <name val="Calibri"/>
      <family val="2"/>
      <scheme val="minor"/>
    </font>
    <font>
      <b/>
      <i/>
      <sz val="11"/>
      <color rgb="FFC00000"/>
      <name val="Calibri"/>
      <family val="2"/>
      <scheme val="minor"/>
    </font>
    <font>
      <b/>
      <i/>
      <sz val="8"/>
      <color theme="1"/>
      <name val="Calibri"/>
      <family val="2"/>
      <scheme val="minor"/>
    </font>
    <font>
      <b/>
      <i/>
      <sz val="10"/>
      <color theme="1"/>
      <name val="Calibri"/>
      <family val="2"/>
      <scheme val="minor"/>
    </font>
    <font>
      <sz val="11"/>
      <color rgb="FFFF0000"/>
      <name val="Calibri"/>
      <family val="2"/>
      <scheme val="minor"/>
    </font>
    <font>
      <b/>
      <i/>
      <sz val="9"/>
      <color theme="1"/>
      <name val="Calibri"/>
      <family val="2"/>
      <scheme val="minor"/>
    </font>
  </fonts>
  <fills count="13">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theme="9" tint="0.79998168889431442"/>
        <bgColor indexed="64"/>
      </patternFill>
    </fill>
    <fill>
      <patternFill patternType="solid">
        <fgColor rgb="FF134B88"/>
        <bgColor indexed="64"/>
      </patternFill>
    </fill>
    <fill>
      <patternFill patternType="solid">
        <fgColor rgb="FFC00000"/>
        <bgColor indexed="64"/>
      </patternFill>
    </fill>
    <fill>
      <patternFill patternType="solid">
        <fgColor rgb="FFF2F2F2"/>
        <bgColor indexed="64"/>
      </patternFill>
    </fill>
    <fill>
      <patternFill patternType="solid">
        <fgColor rgb="FF134988"/>
        <bgColor indexed="64"/>
      </patternFill>
    </fill>
    <fill>
      <patternFill patternType="solid">
        <fgColor theme="0" tint="-0.14999847407452621"/>
        <bgColor indexed="64"/>
      </patternFill>
    </fill>
  </fills>
  <borders count="4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theme="1" tint="0.24994659260841701"/>
      </left>
      <right style="hair">
        <color theme="1" tint="0.24994659260841701"/>
      </right>
      <top style="hair">
        <color theme="1" tint="0.24994659260841701"/>
      </top>
      <bottom style="hair">
        <color theme="1" tint="0.24994659260841701"/>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top style="hair">
        <color theme="0" tint="-0.499984740745262"/>
      </top>
      <bottom style="thin">
        <color indexed="64"/>
      </bottom>
      <diagonal/>
    </border>
    <border>
      <left style="medium">
        <color rgb="FF134988"/>
      </left>
      <right/>
      <top style="medium">
        <color rgb="FF134988"/>
      </top>
      <bottom/>
      <diagonal/>
    </border>
    <border>
      <left/>
      <right/>
      <top style="medium">
        <color rgb="FF134988"/>
      </top>
      <bottom/>
      <diagonal/>
    </border>
    <border>
      <left/>
      <right style="medium">
        <color rgb="FF134988"/>
      </right>
      <top style="medium">
        <color rgb="FF134988"/>
      </top>
      <bottom/>
      <diagonal/>
    </border>
    <border>
      <left style="medium">
        <color rgb="FF134988"/>
      </left>
      <right/>
      <top/>
      <bottom/>
      <diagonal/>
    </border>
    <border>
      <left/>
      <right style="medium">
        <color rgb="FF134988"/>
      </right>
      <top/>
      <bottom/>
      <diagonal/>
    </border>
    <border>
      <left style="medium">
        <color rgb="FF134988"/>
      </left>
      <right/>
      <top/>
      <bottom style="medium">
        <color rgb="FF134988"/>
      </bottom>
      <diagonal/>
    </border>
    <border>
      <left/>
      <right/>
      <top/>
      <bottom style="medium">
        <color rgb="FF134988"/>
      </bottom>
      <diagonal/>
    </border>
    <border>
      <left/>
      <right style="medium">
        <color rgb="FF134988"/>
      </right>
      <top/>
      <bottom style="medium">
        <color rgb="FF134988"/>
      </bottom>
      <diagonal/>
    </border>
    <border>
      <left style="hair">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top style="hair">
        <color theme="0" tint="-0.499984740745262"/>
      </top>
      <bottom/>
      <diagonal/>
    </border>
    <border>
      <left/>
      <right/>
      <top style="hair">
        <color theme="0" tint="-0.499984740745262"/>
      </top>
      <bottom/>
      <diagonal/>
    </border>
    <border>
      <left/>
      <right style="hair">
        <color theme="0" tint="-0.499984740745262"/>
      </right>
      <top style="hair">
        <color theme="0" tint="-0.499984740745262"/>
      </top>
      <bottom/>
      <diagonal/>
    </border>
    <border>
      <left style="hair">
        <color theme="0" tint="-0.499984740745262"/>
      </left>
      <right/>
      <top/>
      <bottom/>
      <diagonal/>
    </border>
    <border>
      <left/>
      <right style="hair">
        <color theme="0" tint="-0.499984740745262"/>
      </right>
      <top/>
      <bottom/>
      <diagonal/>
    </border>
    <border>
      <left style="hair">
        <color theme="0" tint="-0.499984740745262"/>
      </left>
      <right/>
      <top/>
      <bottom style="hair">
        <color theme="0" tint="-0.499984740745262"/>
      </bottom>
      <diagonal/>
    </border>
    <border>
      <left/>
      <right/>
      <top/>
      <bottom style="hair">
        <color theme="0" tint="-0.499984740745262"/>
      </bottom>
      <diagonal/>
    </border>
    <border>
      <left/>
      <right style="hair">
        <color theme="0" tint="-0.499984740745262"/>
      </right>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diagonal/>
    </border>
    <border>
      <left style="hair">
        <color theme="0" tint="-0.499984740745262"/>
      </left>
      <right style="hair">
        <color theme="0" tint="-0.499984740745262"/>
      </right>
      <top/>
      <bottom style="hair">
        <color theme="0" tint="-0.499984740745262"/>
      </bottom>
      <diagonal/>
    </border>
    <border>
      <left/>
      <right/>
      <top/>
      <bottom style="thick">
        <color rgb="FFE26460"/>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medium">
        <color theme="0" tint="-0.499984740745262"/>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style="hair">
        <color theme="0" tint="-0.499984740745262"/>
      </left>
      <right style="hair">
        <color theme="0" tint="-0.499984740745262"/>
      </right>
      <top style="hair">
        <color theme="0" tint="-0.499984740745262"/>
      </top>
      <bottom style="thin">
        <color indexed="64"/>
      </bottom>
      <diagonal/>
    </border>
    <border>
      <left style="hair">
        <color theme="0" tint="-0.499984740745262"/>
      </left>
      <right/>
      <top style="thick">
        <color rgb="FFE26460"/>
      </top>
      <bottom style="hair">
        <color theme="0" tint="-0.499984740745262"/>
      </bottom>
      <diagonal/>
    </border>
    <border>
      <left/>
      <right style="hair">
        <color theme="0" tint="-0.499984740745262"/>
      </right>
      <top style="thick">
        <color rgb="FFE26460"/>
      </top>
      <bottom style="hair">
        <color theme="0" tint="-0.499984740745262"/>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right/>
      <top/>
      <bottom style="thin">
        <color theme="0" tint="-0.24994659260841701"/>
      </bottom>
      <diagonal/>
    </border>
    <border>
      <left style="hair">
        <color theme="0" tint="-0.499984740745262"/>
      </left>
      <right/>
      <top style="thin">
        <color indexed="64"/>
      </top>
      <bottom/>
      <diagonal/>
    </border>
    <border>
      <left/>
      <right style="hair">
        <color theme="0" tint="-0.499984740745262"/>
      </right>
      <top style="thin">
        <color indexed="64"/>
      </top>
      <bottom/>
      <diagonal/>
    </border>
    <border>
      <left/>
      <right/>
      <top style="thin">
        <color theme="0" tint="-0.24994659260841701"/>
      </top>
      <bottom style="thin">
        <color theme="0" tint="-0.24994659260841701"/>
      </bottom>
      <diagonal/>
    </border>
    <border>
      <left style="hair">
        <color theme="0" tint="-0.499984740745262"/>
      </left>
      <right style="hair">
        <color theme="0" tint="-0.499984740745262"/>
      </right>
      <top style="thin">
        <color indexed="64"/>
      </top>
      <bottom style="hair">
        <color theme="0" tint="-0.499984740745262"/>
      </bottom>
      <diagonal/>
    </border>
    <border>
      <left/>
      <right/>
      <top style="thick">
        <color rgb="FFE26460"/>
      </top>
      <bottom style="hair">
        <color theme="0" tint="-0.499984740745262"/>
      </bottom>
      <diagonal/>
    </border>
  </borders>
  <cellStyleXfs count="4">
    <xf numFmtId="0" fontId="0" fillId="0" borderId="0"/>
    <xf numFmtId="43" fontId="4" fillId="0" borderId="0" applyFont="0" applyFill="0" applyBorder="0" applyAlignment="0" applyProtection="0"/>
    <xf numFmtId="0" fontId="4" fillId="0" borderId="0"/>
    <xf numFmtId="9" fontId="4" fillId="0" borderId="0" applyFont="0" applyFill="0" applyBorder="0" applyAlignment="0" applyProtection="0"/>
  </cellStyleXfs>
  <cellXfs count="316">
    <xf numFmtId="0" fontId="0" fillId="0" borderId="0" xfId="0"/>
    <xf numFmtId="0" fontId="0" fillId="2" borderId="0" xfId="0" applyFill="1"/>
    <xf numFmtId="0" fontId="0" fillId="0" borderId="0" xfId="0" applyAlignment="1">
      <alignment horizontal="left" indent="1"/>
    </xf>
    <xf numFmtId="0" fontId="6" fillId="0" borderId="0" xfId="0" applyFont="1"/>
    <xf numFmtId="0" fontId="0" fillId="4" borderId="0" xfId="0" applyFill="1"/>
    <xf numFmtId="0" fontId="3" fillId="4" borderId="0" xfId="0" applyFont="1" applyFill="1" applyAlignment="1">
      <alignment horizontal="left" indent="3"/>
    </xf>
    <xf numFmtId="0" fontId="7" fillId="0" borderId="0" xfId="0" applyFont="1" applyAlignment="1">
      <alignment horizontal="left" indent="2"/>
    </xf>
    <xf numFmtId="0" fontId="0" fillId="2" borderId="0" xfId="0" applyFill="1" applyAlignment="1">
      <alignment horizontal="right"/>
    </xf>
    <xf numFmtId="0" fontId="0" fillId="2" borderId="2" xfId="0" applyFill="1" applyBorder="1" applyAlignment="1">
      <alignment horizontal="center"/>
    </xf>
    <xf numFmtId="0" fontId="1" fillId="2" borderId="0" xfId="0" applyFont="1" applyFill="1" applyAlignment="1">
      <alignment horizontal="right"/>
    </xf>
    <xf numFmtId="0" fontId="0" fillId="5" borderId="0" xfId="0" applyFill="1"/>
    <xf numFmtId="0" fontId="0" fillId="5" borderId="2" xfId="0" applyFill="1" applyBorder="1" applyAlignment="1">
      <alignment horizontal="center"/>
    </xf>
    <xf numFmtId="0" fontId="1" fillId="2" borderId="2" xfId="0" applyFont="1" applyFill="1" applyBorder="1" applyAlignment="1">
      <alignment horizontal="center"/>
    </xf>
    <xf numFmtId="164" fontId="0" fillId="0" borderId="0" xfId="1" applyNumberFormat="1" applyFont="1"/>
    <xf numFmtId="164" fontId="0" fillId="2" borderId="0" xfId="1" applyNumberFormat="1" applyFont="1" applyFill="1"/>
    <xf numFmtId="0" fontId="8" fillId="2" borderId="0" xfId="0" applyFont="1" applyFill="1" applyAlignment="1">
      <alignment horizontal="right"/>
    </xf>
    <xf numFmtId="0" fontId="0" fillId="0" borderId="0" xfId="0" applyAlignment="1">
      <alignment vertical="top"/>
    </xf>
    <xf numFmtId="0" fontId="0" fillId="2" borderId="0" xfId="0" applyFill="1" applyAlignment="1">
      <alignment vertical="top"/>
    </xf>
    <xf numFmtId="0" fontId="0" fillId="0" borderId="0" xfId="0" applyAlignment="1">
      <alignment horizontal="center" vertical="top"/>
    </xf>
    <xf numFmtId="0" fontId="5" fillId="6" borderId="0" xfId="0" applyFont="1" applyFill="1" applyAlignment="1">
      <alignment horizontal="left" indent="1"/>
    </xf>
    <xf numFmtId="0" fontId="5" fillId="6" borderId="0" xfId="0" applyFont="1" applyFill="1" applyAlignment="1">
      <alignment horizontal="center"/>
    </xf>
    <xf numFmtId="0" fontId="0" fillId="0" borderId="0" xfId="0" applyAlignment="1">
      <alignment horizontal="left" vertical="top" indent="1"/>
    </xf>
    <xf numFmtId="0" fontId="9" fillId="2" borderId="3" xfId="0" applyFont="1" applyFill="1" applyBorder="1" applyAlignment="1">
      <alignment horizontal="center"/>
    </xf>
    <xf numFmtId="0" fontId="0" fillId="2" borderId="3" xfId="0" applyFont="1" applyFill="1" applyBorder="1" applyAlignment="1">
      <alignment horizontal="center"/>
    </xf>
    <xf numFmtId="0" fontId="9" fillId="2" borderId="3" xfId="0" applyFont="1" applyFill="1" applyBorder="1" applyAlignment="1">
      <alignment horizontal="left" indent="1"/>
    </xf>
    <xf numFmtId="0" fontId="0" fillId="2" borderId="3" xfId="0" applyFont="1" applyFill="1" applyBorder="1" applyAlignment="1">
      <alignment horizontal="left" indent="1"/>
    </xf>
    <xf numFmtId="0" fontId="0" fillId="0" borderId="0" xfId="0" applyAlignment="1">
      <alignment horizontal="center"/>
    </xf>
    <xf numFmtId="0" fontId="10" fillId="2" borderId="3" xfId="0" applyFont="1" applyFill="1" applyBorder="1" applyAlignment="1">
      <alignment horizontal="left" indent="1"/>
    </xf>
    <xf numFmtId="0" fontId="9" fillId="7" borderId="3" xfId="0" applyFont="1" applyFill="1" applyBorder="1" applyAlignment="1">
      <alignment horizontal="left" indent="1"/>
    </xf>
    <xf numFmtId="0" fontId="7" fillId="0" borderId="0" xfId="0" applyFont="1" applyAlignment="1">
      <alignment horizontal="left" indent="1"/>
    </xf>
    <xf numFmtId="0" fontId="3" fillId="0" borderId="0" xfId="0" applyFont="1" applyAlignment="1">
      <alignment horizontal="left" indent="2"/>
    </xf>
    <xf numFmtId="0" fontId="2" fillId="2" borderId="0" xfId="0" applyFont="1" applyFill="1" applyAlignment="1">
      <alignment horizontal="left"/>
    </xf>
    <xf numFmtId="0" fontId="22" fillId="8" borderId="0" xfId="0" applyFont="1" applyFill="1" applyAlignment="1">
      <alignment horizontal="left" vertical="center" indent="1"/>
    </xf>
    <xf numFmtId="49" fontId="0" fillId="2" borderId="27" xfId="0" applyNumberFormat="1" applyFill="1" applyBorder="1" applyAlignment="1" applyProtection="1">
      <alignment horizontal="left" vertical="center" indent="1"/>
      <protection locked="0"/>
    </xf>
    <xf numFmtId="41" fontId="0" fillId="2" borderId="27" xfId="1" applyNumberFormat="1" applyFont="1" applyFill="1" applyBorder="1" applyAlignment="1" applyProtection="1">
      <alignment horizontal="left" vertical="center" indent="1"/>
      <protection locked="0"/>
    </xf>
    <xf numFmtId="49" fontId="0" fillId="2" borderId="29" xfId="0" applyNumberFormat="1" applyFill="1" applyBorder="1" applyAlignment="1" applyProtection="1">
      <alignment horizontal="left" vertical="center" indent="1"/>
      <protection locked="0"/>
    </xf>
    <xf numFmtId="41" fontId="0" fillId="2" borderId="29" xfId="1" applyNumberFormat="1" applyFont="1" applyFill="1" applyBorder="1" applyAlignment="1" applyProtection="1">
      <alignment horizontal="left" vertical="center" indent="1"/>
      <protection locked="0"/>
    </xf>
    <xf numFmtId="49" fontId="0" fillId="2" borderId="30" xfId="0" applyNumberFormat="1" applyFill="1" applyBorder="1" applyAlignment="1" applyProtection="1">
      <alignment horizontal="left" vertical="center" indent="1"/>
      <protection locked="0"/>
    </xf>
    <xf numFmtId="41" fontId="0" fillId="2" borderId="30" xfId="1" applyNumberFormat="1" applyFont="1" applyFill="1" applyBorder="1" applyAlignment="1" applyProtection="1">
      <alignment horizontal="left" vertical="center" indent="1"/>
      <protection locked="0"/>
    </xf>
    <xf numFmtId="0" fontId="22" fillId="8" borderId="31" xfId="0" applyFont="1" applyFill="1" applyBorder="1" applyAlignment="1">
      <alignment horizontal="left" vertical="center" indent="1"/>
    </xf>
    <xf numFmtId="0" fontId="24" fillId="2" borderId="0" xfId="0" applyFont="1" applyFill="1" applyAlignment="1">
      <alignment horizontal="left" indent="1"/>
    </xf>
    <xf numFmtId="0" fontId="12" fillId="2" borderId="15" xfId="0" applyFont="1" applyFill="1" applyBorder="1" applyAlignment="1">
      <alignment horizontal="left" vertical="center" indent="1"/>
    </xf>
    <xf numFmtId="0" fontId="12" fillId="0" borderId="0" xfId="0" applyFont="1"/>
    <xf numFmtId="0" fontId="12" fillId="0" borderId="0" xfId="0" applyFont="1" applyAlignment="1">
      <alignment horizontal="left" indent="1"/>
    </xf>
    <xf numFmtId="0" fontId="22" fillId="8" borderId="31" xfId="0" applyFont="1" applyFill="1" applyBorder="1" applyAlignment="1">
      <alignment horizontal="center" vertical="center"/>
    </xf>
    <xf numFmtId="166" fontId="22" fillId="8" borderId="31" xfId="1" applyNumberFormat="1" applyFont="1" applyFill="1" applyBorder="1" applyAlignment="1">
      <alignment horizontal="center" vertical="center"/>
    </xf>
    <xf numFmtId="166" fontId="25" fillId="0" borderId="0" xfId="1" applyNumberFormat="1" applyFont="1" applyBorder="1" applyAlignment="1">
      <alignment horizontal="center" vertical="center" wrapText="1"/>
    </xf>
    <xf numFmtId="49" fontId="25" fillId="10" borderId="0" xfId="0" quotePrefix="1" applyNumberFormat="1" applyFont="1" applyFill="1" applyAlignment="1">
      <alignment horizontal="left" vertical="center" wrapText="1" indent="1"/>
    </xf>
    <xf numFmtId="0" fontId="12" fillId="4" borderId="0" xfId="0" applyFont="1" applyFill="1"/>
    <xf numFmtId="166" fontId="25" fillId="0" borderId="15" xfId="1" applyNumberFormat="1" applyFont="1" applyBorder="1" applyAlignment="1">
      <alignment horizontal="center" vertical="center" wrapText="1"/>
    </xf>
    <xf numFmtId="49" fontId="25" fillId="10" borderId="32" xfId="0" applyNumberFormat="1" applyFont="1" applyFill="1" applyBorder="1" applyAlignment="1">
      <alignment horizontal="left" vertical="center" wrapText="1" indent="1"/>
    </xf>
    <xf numFmtId="0" fontId="16" fillId="4" borderId="0" xfId="0" applyFont="1" applyFill="1"/>
    <xf numFmtId="166" fontId="25" fillId="0" borderId="5" xfId="1" applyNumberFormat="1" applyFont="1" applyBorder="1" applyAlignment="1">
      <alignment horizontal="center" vertical="center" wrapText="1"/>
    </xf>
    <xf numFmtId="49" fontId="25" fillId="10" borderId="1" xfId="0" applyNumberFormat="1" applyFont="1" applyFill="1" applyBorder="1" applyAlignment="1">
      <alignment horizontal="left" vertical="center" wrapText="1" indent="1"/>
    </xf>
    <xf numFmtId="166" fontId="25" fillId="0" borderId="23" xfId="1" applyNumberFormat="1" applyFont="1" applyBorder="1" applyAlignment="1">
      <alignment horizontal="center" vertical="center" wrapText="1"/>
    </xf>
    <xf numFmtId="49" fontId="25" fillId="10" borderId="15" xfId="0" applyNumberFormat="1" applyFont="1" applyFill="1" applyBorder="1" applyAlignment="1">
      <alignment horizontal="left" vertical="center" wrapText="1" indent="1"/>
    </xf>
    <xf numFmtId="49" fontId="25" fillId="10" borderId="5" xfId="0" applyNumberFormat="1" applyFont="1" applyFill="1" applyBorder="1" applyAlignment="1">
      <alignment horizontal="left" vertical="center" wrapText="1" indent="1"/>
    </xf>
    <xf numFmtId="49" fontId="25" fillId="10" borderId="23" xfId="0" applyNumberFormat="1" applyFont="1" applyFill="1" applyBorder="1" applyAlignment="1">
      <alignment horizontal="left" vertical="center" wrapText="1" indent="1"/>
    </xf>
    <xf numFmtId="0" fontId="12" fillId="2" borderId="0" xfId="0" applyFont="1" applyFill="1"/>
    <xf numFmtId="0" fontId="24" fillId="0" borderId="0" xfId="0" applyFont="1"/>
    <xf numFmtId="0" fontId="24" fillId="2" borderId="0" xfId="0" applyFont="1" applyFill="1" applyAlignment="1">
      <alignment horizontal="center"/>
    </xf>
    <xf numFmtId="0" fontId="12" fillId="4" borderId="0" xfId="0" applyFont="1" applyFill="1" applyAlignment="1">
      <alignment vertical="center"/>
    </xf>
    <xf numFmtId="0" fontId="12" fillId="2" borderId="15" xfId="0" applyFont="1" applyFill="1" applyBorder="1" applyAlignment="1">
      <alignment horizontal="center" vertical="center"/>
    </xf>
    <xf numFmtId="0" fontId="12" fillId="4" borderId="0" xfId="0" applyFont="1" applyFill="1" applyAlignment="1">
      <alignment horizontal="left" indent="1"/>
    </xf>
    <xf numFmtId="0" fontId="15" fillId="0" borderId="0" xfId="0" applyFont="1"/>
    <xf numFmtId="41" fontId="32" fillId="2" borderId="4" xfId="1" applyNumberFormat="1" applyFont="1" applyFill="1" applyBorder="1" applyAlignment="1" applyProtection="1">
      <alignment horizontal="left" vertical="center" indent="1"/>
      <protection locked="0"/>
    </xf>
    <xf numFmtId="0" fontId="0" fillId="2" borderId="0" xfId="0" applyFill="1" applyProtection="1"/>
    <xf numFmtId="0" fontId="0" fillId="0" borderId="0" xfId="0" applyProtection="1"/>
    <xf numFmtId="0" fontId="21" fillId="0" borderId="0" xfId="0" applyFont="1" applyAlignment="1" applyProtection="1">
      <alignment horizontal="left"/>
    </xf>
    <xf numFmtId="0" fontId="0" fillId="0" borderId="0" xfId="0" applyAlignment="1" applyProtection="1">
      <alignment horizontal="center"/>
    </xf>
    <xf numFmtId="3" fontId="20" fillId="9" borderId="0" xfId="0" applyNumberFormat="1" applyFont="1" applyFill="1" applyAlignment="1" applyProtection="1">
      <alignment horizontal="center"/>
    </xf>
    <xf numFmtId="0" fontId="29" fillId="0" borderId="0" xfId="0" applyFont="1" applyAlignment="1" applyProtection="1">
      <alignment horizontal="left" indent="2"/>
    </xf>
    <xf numFmtId="3" fontId="0" fillId="0" borderId="0" xfId="0" applyNumberFormat="1" applyAlignment="1" applyProtection="1">
      <alignment horizontal="center"/>
    </xf>
    <xf numFmtId="3" fontId="1" fillId="0" borderId="0" xfId="0" applyNumberFormat="1" applyFont="1" applyAlignment="1" applyProtection="1">
      <alignment horizontal="center"/>
    </xf>
    <xf numFmtId="0" fontId="0" fillId="2" borderId="0" xfId="0" applyFill="1" applyAlignment="1" applyProtection="1">
      <alignment vertical="center"/>
    </xf>
    <xf numFmtId="0" fontId="0" fillId="0" borderId="0" xfId="0" applyAlignment="1" applyProtection="1">
      <alignment vertical="center"/>
    </xf>
    <xf numFmtId="0" fontId="22" fillId="8" borderId="0" xfId="0" applyFont="1" applyFill="1" applyAlignment="1" applyProtection="1">
      <alignment horizontal="center" vertical="center"/>
    </xf>
    <xf numFmtId="0" fontId="22" fillId="8" borderId="0" xfId="0" applyFont="1" applyFill="1" applyAlignment="1" applyProtection="1">
      <alignment horizontal="left" vertical="center" indent="1"/>
    </xf>
    <xf numFmtId="0" fontId="22" fillId="8" borderId="0" xfId="0" applyFont="1" applyFill="1" applyAlignment="1" applyProtection="1">
      <alignment horizontal="right" vertical="center"/>
    </xf>
    <xf numFmtId="3" fontId="22" fillId="8" borderId="0" xfId="0" applyNumberFormat="1" applyFont="1" applyFill="1" applyAlignment="1" applyProtection="1">
      <alignment horizontal="center" vertical="center"/>
    </xf>
    <xf numFmtId="0" fontId="34" fillId="8" borderId="28" xfId="0" applyFont="1" applyFill="1" applyBorder="1" applyAlignment="1" applyProtection="1">
      <alignment horizontal="center" vertical="center"/>
    </xf>
    <xf numFmtId="0" fontId="34" fillId="8" borderId="28" xfId="0" applyFont="1" applyFill="1" applyBorder="1" applyAlignment="1" applyProtection="1">
      <alignment horizontal="left" vertical="center" indent="1"/>
    </xf>
    <xf numFmtId="0" fontId="34" fillId="8" borderId="28" xfId="0" applyFont="1" applyFill="1" applyBorder="1" applyAlignment="1" applyProtection="1">
      <alignment horizontal="right" vertical="center"/>
    </xf>
    <xf numFmtId="0" fontId="0" fillId="4" borderId="27" xfId="0" applyFill="1" applyBorder="1" applyAlignment="1" applyProtection="1">
      <alignment horizontal="center" vertical="center"/>
    </xf>
    <xf numFmtId="0" fontId="0" fillId="4" borderId="4" xfId="0" applyFill="1" applyBorder="1" applyAlignment="1" applyProtection="1">
      <alignment horizontal="center" vertical="center"/>
    </xf>
    <xf numFmtId="0" fontId="17" fillId="0" borderId="0" xfId="0" applyFont="1" applyAlignment="1" applyProtection="1">
      <alignment horizontal="left"/>
    </xf>
    <xf numFmtId="0" fontId="1" fillId="0" borderId="0" xfId="0" applyFont="1" applyAlignment="1" applyProtection="1">
      <alignment horizontal="left"/>
    </xf>
    <xf numFmtId="0" fontId="0" fillId="2" borderId="0" xfId="0" applyFill="1" applyAlignment="1" applyProtection="1">
      <alignment horizontal="center"/>
    </xf>
    <xf numFmtId="3" fontId="0" fillId="2" borderId="0" xfId="0" applyNumberFormat="1" applyFill="1" applyAlignment="1" applyProtection="1">
      <alignment horizontal="center"/>
    </xf>
    <xf numFmtId="0" fontId="0" fillId="0" borderId="0" xfId="0" applyAlignment="1" applyProtection="1">
      <alignment horizontal="right"/>
    </xf>
    <xf numFmtId="0" fontId="3" fillId="0" borderId="0" xfId="0" applyFont="1" applyAlignment="1" applyProtection="1">
      <alignment horizontal="left"/>
    </xf>
    <xf numFmtId="0" fontId="0" fillId="0" borderId="0" xfId="0" applyAlignment="1" applyProtection="1">
      <alignment horizontal="left"/>
    </xf>
    <xf numFmtId="0" fontId="30" fillId="2" borderId="0" xfId="0" applyFont="1" applyFill="1" applyProtection="1"/>
    <xf numFmtId="0" fontId="30" fillId="0" borderId="0" xfId="0" applyFont="1" applyProtection="1"/>
    <xf numFmtId="0" fontId="30" fillId="0" borderId="0" xfId="0" applyFont="1" applyAlignment="1" applyProtection="1">
      <alignment horizontal="center"/>
    </xf>
    <xf numFmtId="0" fontId="30" fillId="0" borderId="0" xfId="0" applyFont="1" applyAlignment="1" applyProtection="1">
      <alignment horizontal="right" indent="1"/>
    </xf>
    <xf numFmtId="0" fontId="30" fillId="0" borderId="0" xfId="0" applyFont="1" applyAlignment="1" applyProtection="1">
      <alignment horizontal="right"/>
    </xf>
    <xf numFmtId="0" fontId="31" fillId="0" borderId="0" xfId="0" applyFont="1" applyAlignment="1" applyProtection="1">
      <alignment horizontal="right" indent="1"/>
    </xf>
    <xf numFmtId="166" fontId="1" fillId="0" borderId="36" xfId="0" applyNumberFormat="1" applyFont="1" applyBorder="1" applyAlignment="1" applyProtection="1">
      <alignment horizontal="center" vertical="center"/>
    </xf>
    <xf numFmtId="0" fontId="0" fillId="0" borderId="0" xfId="0" applyAlignment="1" applyProtection="1">
      <alignment horizontal="center" vertical="center"/>
    </xf>
    <xf numFmtId="0" fontId="28" fillId="0" borderId="0" xfId="0" applyFont="1" applyAlignment="1" applyProtection="1">
      <alignment horizontal="center"/>
    </xf>
    <xf numFmtId="3" fontId="23" fillId="8" borderId="28" xfId="0" applyNumberFormat="1" applyFont="1" applyFill="1" applyBorder="1" applyAlignment="1" applyProtection="1">
      <alignment horizontal="center" vertical="center"/>
    </xf>
    <xf numFmtId="0" fontId="23" fillId="8" borderId="28" xfId="0" applyFont="1" applyFill="1" applyBorder="1" applyAlignment="1" applyProtection="1">
      <alignment horizontal="left" vertical="center"/>
    </xf>
    <xf numFmtId="0" fontId="23" fillId="8" borderId="28" xfId="0" applyFont="1" applyFill="1" applyBorder="1" applyAlignment="1" applyProtection="1">
      <alignment horizontal="center" vertical="center"/>
    </xf>
    <xf numFmtId="164" fontId="0" fillId="4" borderId="27" xfId="1" applyNumberFormat="1" applyFont="1" applyFill="1" applyBorder="1" applyAlignment="1" applyProtection="1">
      <alignment horizontal="right" vertical="center"/>
    </xf>
    <xf numFmtId="3" fontId="0" fillId="12" borderId="27" xfId="1" applyNumberFormat="1" applyFont="1" applyFill="1" applyBorder="1" applyAlignment="1" applyProtection="1">
      <alignment horizontal="center" vertical="center"/>
    </xf>
    <xf numFmtId="41" fontId="0" fillId="12" borderId="27" xfId="1" applyNumberFormat="1" applyFont="1" applyFill="1" applyBorder="1" applyAlignment="1" applyProtection="1">
      <alignment horizontal="left" vertical="center" indent="1"/>
    </xf>
    <xf numFmtId="166" fontId="0" fillId="12" borderId="27" xfId="1" applyNumberFormat="1" applyFont="1" applyFill="1" applyBorder="1" applyAlignment="1" applyProtection="1">
      <alignment horizontal="center" vertical="center"/>
    </xf>
    <xf numFmtId="49" fontId="0" fillId="12" borderId="27" xfId="1" applyNumberFormat="1" applyFont="1" applyFill="1" applyBorder="1" applyAlignment="1" applyProtection="1">
      <alignment horizontal="center" vertical="center"/>
    </xf>
    <xf numFmtId="0" fontId="0" fillId="0" borderId="0" xfId="0" applyFont="1" applyAlignment="1" applyProtection="1">
      <alignment horizontal="left" indent="1"/>
    </xf>
    <xf numFmtId="0" fontId="8" fillId="4" borderId="0" xfId="0" applyFont="1" applyFill="1" applyBorder="1" applyProtection="1"/>
    <xf numFmtId="0" fontId="8" fillId="4" borderId="0" xfId="0" applyFont="1" applyFill="1" applyBorder="1" applyAlignment="1" applyProtection="1">
      <alignment horizontal="left" indent="1"/>
    </xf>
    <xf numFmtId="0" fontId="8" fillId="4" borderId="0" xfId="0" applyFont="1" applyFill="1" applyBorder="1" applyAlignment="1" applyProtection="1">
      <alignment horizontal="right"/>
    </xf>
    <xf numFmtId="0" fontId="8" fillId="2" borderId="0" xfId="0" applyFont="1" applyFill="1" applyBorder="1" applyProtection="1"/>
    <xf numFmtId="0" fontId="0" fillId="2" borderId="0" xfId="0" applyFill="1" applyAlignment="1" applyProtection="1">
      <alignment horizontal="right"/>
    </xf>
    <xf numFmtId="41" fontId="32" fillId="4" borderId="4" xfId="1" applyNumberFormat="1" applyFont="1" applyFill="1" applyBorder="1" applyAlignment="1" applyProtection="1">
      <alignment horizontal="left" vertical="center" indent="1"/>
    </xf>
    <xf numFmtId="41" fontId="31" fillId="4" borderId="33" xfId="1" applyNumberFormat="1" applyFont="1" applyFill="1" applyBorder="1" applyAlignment="1" applyProtection="1">
      <alignment horizontal="left" vertical="center" indent="1"/>
    </xf>
    <xf numFmtId="0" fontId="0" fillId="0" borderId="37" xfId="0" applyBorder="1" applyAlignment="1" applyProtection="1">
      <alignment horizontal="center"/>
    </xf>
    <xf numFmtId="0" fontId="0" fillId="0" borderId="37" xfId="0" applyBorder="1" applyProtection="1"/>
    <xf numFmtId="0" fontId="0" fillId="0" borderId="37" xfId="0" applyBorder="1" applyAlignment="1" applyProtection="1">
      <alignment horizontal="right"/>
    </xf>
    <xf numFmtId="164" fontId="0" fillId="0" borderId="37" xfId="1" applyNumberFormat="1" applyFont="1" applyBorder="1" applyProtection="1"/>
    <xf numFmtId="41" fontId="1" fillId="0" borderId="37" xfId="0" applyNumberFormat="1" applyFont="1" applyBorder="1" applyAlignment="1" applyProtection="1">
      <alignment vertical="center"/>
    </xf>
    <xf numFmtId="169" fontId="1" fillId="0" borderId="37" xfId="0" applyNumberFormat="1" applyFont="1" applyBorder="1" applyAlignment="1" applyProtection="1">
      <alignment horizontal="center" vertical="center"/>
    </xf>
    <xf numFmtId="0" fontId="0" fillId="0" borderId="37" xfId="0" applyBorder="1" applyAlignment="1" applyProtection="1">
      <alignment horizontal="center" vertical="center"/>
    </xf>
    <xf numFmtId="9" fontId="1" fillId="0" borderId="37" xfId="3" applyFont="1" applyBorder="1" applyAlignment="1" applyProtection="1">
      <alignment horizontal="center" vertical="center"/>
    </xf>
    <xf numFmtId="41" fontId="1" fillId="0" borderId="40" xfId="0" applyNumberFormat="1" applyFont="1" applyBorder="1" applyAlignment="1" applyProtection="1">
      <alignment vertical="center"/>
    </xf>
    <xf numFmtId="41" fontId="30" fillId="2" borderId="41" xfId="1" applyNumberFormat="1" applyFont="1" applyFill="1" applyBorder="1" applyAlignment="1" applyProtection="1">
      <alignment horizontal="right" vertical="center"/>
    </xf>
    <xf numFmtId="0" fontId="32" fillId="2" borderId="0" xfId="0" applyFont="1" applyFill="1" applyProtection="1"/>
    <xf numFmtId="0" fontId="32" fillId="0" borderId="0" xfId="0" applyFont="1" applyProtection="1"/>
    <xf numFmtId="0" fontId="32" fillId="0" borderId="0" xfId="0" applyFont="1" applyAlignment="1" applyProtection="1">
      <alignment horizontal="center"/>
    </xf>
    <xf numFmtId="0" fontId="32" fillId="0" borderId="0" xfId="0" applyFont="1" applyAlignment="1" applyProtection="1">
      <alignment horizontal="right" indent="1"/>
    </xf>
    <xf numFmtId="0" fontId="1" fillId="0" borderId="0" xfId="0" applyFont="1" applyProtection="1"/>
    <xf numFmtId="0" fontId="32" fillId="0" borderId="0" xfId="0" applyFont="1" applyAlignment="1" applyProtection="1">
      <alignment horizontal="right"/>
    </xf>
    <xf numFmtId="0" fontId="3" fillId="0" borderId="0" xfId="0" applyFont="1" applyAlignment="1" applyProtection="1">
      <alignment horizontal="left" indent="1"/>
    </xf>
    <xf numFmtId="0" fontId="1" fillId="0" borderId="40" xfId="0" applyFont="1" applyBorder="1" applyAlignment="1" applyProtection="1">
      <alignment vertical="center"/>
    </xf>
    <xf numFmtId="0" fontId="1" fillId="0" borderId="40" xfId="0" applyFont="1" applyBorder="1" applyAlignment="1" applyProtection="1">
      <alignment horizontal="center" vertical="center"/>
    </xf>
    <xf numFmtId="165" fontId="1" fillId="0" borderId="40" xfId="0" applyNumberFormat="1" applyFont="1" applyBorder="1" applyAlignment="1" applyProtection="1">
      <alignment horizontal="left" vertical="center" indent="1"/>
    </xf>
    <xf numFmtId="0" fontId="1" fillId="0" borderId="40" xfId="0" applyFont="1" applyBorder="1" applyAlignment="1" applyProtection="1">
      <alignment horizontal="right" vertical="center"/>
    </xf>
    <xf numFmtId="166" fontId="1" fillId="0" borderId="40" xfId="0" applyNumberFormat="1" applyFont="1" applyBorder="1" applyAlignment="1" applyProtection="1">
      <alignment horizontal="center" vertical="center"/>
    </xf>
    <xf numFmtId="41" fontId="1" fillId="0" borderId="40" xfId="0" applyNumberFormat="1" applyFont="1" applyBorder="1" applyAlignment="1" applyProtection="1">
      <alignment horizontal="right" vertical="center"/>
    </xf>
    <xf numFmtId="0" fontId="28" fillId="0" borderId="0" xfId="0" applyFont="1" applyAlignment="1" applyProtection="1">
      <alignment horizontal="left" indent="1"/>
    </xf>
    <xf numFmtId="0" fontId="35" fillId="8" borderId="28" xfId="0" applyFont="1" applyFill="1" applyBorder="1" applyAlignment="1" applyProtection="1">
      <alignment horizontal="center" vertical="center"/>
    </xf>
    <xf numFmtId="0" fontId="36" fillId="8" borderId="28" xfId="0" applyFont="1" applyFill="1" applyBorder="1" applyAlignment="1" applyProtection="1">
      <alignment horizontal="left" vertical="center" indent="1"/>
    </xf>
    <xf numFmtId="43" fontId="0" fillId="4" borderId="27" xfId="1" applyFont="1" applyFill="1" applyBorder="1" applyAlignment="1" applyProtection="1">
      <alignment horizontal="center" vertical="center"/>
    </xf>
    <xf numFmtId="168" fontId="0" fillId="4" borderId="27" xfId="0" applyNumberFormat="1" applyFill="1" applyBorder="1" applyAlignment="1" applyProtection="1">
      <alignment horizontal="center" vertical="center"/>
    </xf>
    <xf numFmtId="168" fontId="0" fillId="4" borderId="29" xfId="0" applyNumberFormat="1" applyFill="1" applyBorder="1" applyAlignment="1" applyProtection="1">
      <alignment horizontal="center" vertical="center"/>
    </xf>
    <xf numFmtId="168" fontId="0" fillId="4" borderId="30" xfId="0" applyNumberFormat="1" applyFill="1" applyBorder="1" applyAlignment="1" applyProtection="1">
      <alignment horizontal="center" vertical="center"/>
    </xf>
    <xf numFmtId="0" fontId="0" fillId="4" borderId="29" xfId="0" applyFill="1" applyBorder="1" applyAlignment="1" applyProtection="1">
      <alignment horizontal="center" vertical="center"/>
    </xf>
    <xf numFmtId="0" fontId="0" fillId="4" borderId="30" xfId="0" applyFill="1" applyBorder="1" applyAlignment="1" applyProtection="1">
      <alignment horizontal="center" vertical="center"/>
    </xf>
    <xf numFmtId="171" fontId="0" fillId="2" borderId="27" xfId="0" applyNumberFormat="1" applyFill="1" applyBorder="1" applyAlignment="1" applyProtection="1">
      <alignment horizontal="center" vertical="center"/>
      <protection locked="0"/>
    </xf>
    <xf numFmtId="171" fontId="0" fillId="2" borderId="29" xfId="0" applyNumberFormat="1" applyFill="1" applyBorder="1" applyAlignment="1" applyProtection="1">
      <alignment horizontal="center" vertical="center"/>
      <protection locked="0"/>
    </xf>
    <xf numFmtId="171" fontId="0" fillId="2" borderId="30" xfId="0" applyNumberFormat="1" applyFill="1" applyBorder="1" applyAlignment="1" applyProtection="1">
      <alignment horizontal="center" vertical="center"/>
      <protection locked="0"/>
    </xf>
    <xf numFmtId="43" fontId="0" fillId="2" borderId="27" xfId="1" applyFont="1" applyFill="1" applyBorder="1" applyAlignment="1" applyProtection="1">
      <alignment horizontal="center" vertical="center"/>
      <protection locked="0"/>
    </xf>
    <xf numFmtId="168" fontId="0" fillId="2" borderId="27" xfId="0" applyNumberFormat="1" applyFill="1" applyBorder="1" applyAlignment="1" applyProtection="1">
      <alignment horizontal="center" vertical="center"/>
      <protection locked="0"/>
    </xf>
    <xf numFmtId="168" fontId="0" fillId="2" borderId="29" xfId="0" applyNumberFormat="1" applyFill="1" applyBorder="1" applyAlignment="1" applyProtection="1">
      <alignment horizontal="center" vertical="center"/>
      <protection locked="0"/>
    </xf>
    <xf numFmtId="168" fontId="0" fillId="2" borderId="30" xfId="0" applyNumberFormat="1" applyFill="1" applyBorder="1" applyAlignment="1" applyProtection="1">
      <alignment horizontal="center" vertical="center"/>
      <protection locked="0"/>
    </xf>
    <xf numFmtId="9" fontId="32" fillId="4" borderId="33" xfId="3" applyFont="1" applyFill="1" applyBorder="1" applyAlignment="1" applyProtection="1">
      <alignment vertical="center"/>
    </xf>
    <xf numFmtId="170" fontId="0" fillId="12" borderId="27" xfId="1" applyNumberFormat="1" applyFont="1" applyFill="1" applyBorder="1" applyAlignment="1" applyProtection="1">
      <alignment horizontal="center" vertical="center"/>
    </xf>
    <xf numFmtId="170" fontId="0" fillId="0" borderId="0" xfId="0" applyNumberFormat="1" applyAlignment="1" applyProtection="1">
      <alignment vertical="center"/>
    </xf>
    <xf numFmtId="0" fontId="1" fillId="0" borderId="37" xfId="0" applyFont="1" applyBorder="1" applyAlignment="1" applyProtection="1">
      <alignment horizontal="center" vertical="center"/>
    </xf>
    <xf numFmtId="170" fontId="0" fillId="12" borderId="27" xfId="1" applyNumberFormat="1" applyFont="1" applyFill="1" applyBorder="1" applyAlignment="1" applyProtection="1">
      <alignment vertical="center"/>
    </xf>
    <xf numFmtId="0" fontId="15" fillId="0" borderId="37" xfId="0" applyFont="1" applyBorder="1" applyAlignment="1" applyProtection="1">
      <alignment horizontal="right" vertical="center"/>
    </xf>
    <xf numFmtId="0" fontId="12" fillId="2" borderId="0" xfId="0" applyFont="1" applyFill="1" applyAlignment="1" applyProtection="1">
      <alignment vertical="top"/>
    </xf>
    <xf numFmtId="0" fontId="12" fillId="0" borderId="0" xfId="0" applyFont="1" applyAlignment="1" applyProtection="1">
      <alignment vertical="top"/>
    </xf>
    <xf numFmtId="0" fontId="7" fillId="0" borderId="0" xfId="2" applyFont="1" applyProtection="1"/>
    <xf numFmtId="0" fontId="12" fillId="0" borderId="0" xfId="0" applyFont="1" applyAlignment="1" applyProtection="1">
      <alignment horizontal="left" vertical="top" indent="1"/>
    </xf>
    <xf numFmtId="0" fontId="12" fillId="4" borderId="0" xfId="0" applyFont="1" applyFill="1" applyAlignment="1" applyProtection="1">
      <alignment horizontal="left" vertical="top" indent="1"/>
    </xf>
    <xf numFmtId="0" fontId="12" fillId="0" borderId="0" xfId="0" applyFont="1" applyAlignment="1" applyProtection="1">
      <alignment horizontal="center" vertical="top"/>
    </xf>
    <xf numFmtId="0" fontId="14" fillId="0" borderId="0" xfId="0" applyFont="1" applyAlignment="1" applyProtection="1">
      <alignment horizontal="right" vertical="top"/>
    </xf>
    <xf numFmtId="0" fontId="19" fillId="0" borderId="0" xfId="0" applyFont="1" applyAlignment="1" applyProtection="1">
      <alignment horizontal="left" vertical="top"/>
    </xf>
    <xf numFmtId="0" fontId="16" fillId="0" borderId="0" xfId="0" applyFont="1" applyAlignment="1" applyProtection="1">
      <alignment horizontal="left" vertical="top" indent="2"/>
    </xf>
    <xf numFmtId="0" fontId="14" fillId="0" borderId="0" xfId="2" applyFont="1" applyAlignment="1" applyProtection="1">
      <alignment horizontal="left" indent="1"/>
    </xf>
    <xf numFmtId="0" fontId="15" fillId="2" borderId="0" xfId="0" applyFont="1" applyFill="1" applyAlignment="1" applyProtection="1">
      <alignment vertical="top"/>
    </xf>
    <xf numFmtId="0" fontId="3" fillId="2" borderId="11" xfId="0" applyFont="1" applyFill="1" applyBorder="1" applyAlignment="1" applyProtection="1">
      <alignment vertical="top"/>
    </xf>
    <xf numFmtId="0" fontId="3" fillId="2" borderId="12" xfId="0" applyFont="1" applyFill="1" applyBorder="1" applyAlignment="1" applyProtection="1">
      <alignment vertical="top"/>
    </xf>
    <xf numFmtId="0" fontId="3" fillId="2" borderId="13" xfId="0" applyFont="1" applyFill="1" applyBorder="1" applyAlignment="1" applyProtection="1">
      <alignment vertical="top"/>
    </xf>
    <xf numFmtId="0" fontId="12" fillId="0" borderId="0" xfId="0" applyFont="1" applyAlignment="1" applyProtection="1">
      <alignment horizontal="left" vertical="top"/>
    </xf>
    <xf numFmtId="0" fontId="12" fillId="4" borderId="0" xfId="0" applyFont="1" applyFill="1" applyAlignment="1" applyProtection="1">
      <alignment vertical="top"/>
    </xf>
    <xf numFmtId="0" fontId="13" fillId="0" borderId="0" xfId="0" applyFont="1" applyAlignment="1" applyProtection="1">
      <alignment horizontal="center" vertical="top"/>
    </xf>
    <xf numFmtId="0" fontId="13" fillId="0" borderId="0" xfId="0" applyFont="1" applyAlignment="1" applyProtection="1">
      <alignment horizontal="left" vertical="top" indent="1"/>
    </xf>
    <xf numFmtId="0" fontId="13" fillId="0" borderId="0" xfId="0" applyFont="1" applyAlignment="1" applyProtection="1">
      <alignment vertical="top"/>
    </xf>
    <xf numFmtId="0" fontId="13" fillId="4" borderId="0" xfId="0" applyFont="1" applyFill="1" applyAlignment="1" applyProtection="1">
      <alignment horizontal="left" vertical="top" indent="1"/>
    </xf>
    <xf numFmtId="0" fontId="33" fillId="11" borderId="0" xfId="0" applyFont="1" applyFill="1" applyAlignment="1" applyProtection="1">
      <alignment horizontal="center" vertical="top"/>
    </xf>
    <xf numFmtId="0" fontId="15" fillId="0" borderId="1" xfId="0" applyFont="1" applyBorder="1" applyAlignment="1" applyProtection="1">
      <alignment horizontal="center" vertical="top"/>
    </xf>
    <xf numFmtId="0" fontId="15" fillId="0" borderId="1" xfId="0" applyFont="1" applyBorder="1" applyAlignment="1" applyProtection="1">
      <alignment horizontal="left" vertical="top" indent="1"/>
    </xf>
    <xf numFmtId="0" fontId="15" fillId="0" borderId="1" xfId="0" applyFont="1" applyBorder="1" applyAlignment="1" applyProtection="1">
      <alignment vertical="top"/>
    </xf>
    <xf numFmtId="0" fontId="15" fillId="4" borderId="1" xfId="0" applyFont="1" applyFill="1" applyBorder="1" applyAlignment="1" applyProtection="1">
      <alignment horizontal="left" vertical="top" indent="1"/>
    </xf>
    <xf numFmtId="0" fontId="15" fillId="0" borderId="0" xfId="0" applyFont="1" applyBorder="1" applyAlignment="1" applyProtection="1">
      <alignment horizontal="center" vertical="top"/>
    </xf>
    <xf numFmtId="0" fontId="17" fillId="0" borderId="0" xfId="0" applyFont="1" applyAlignment="1" applyProtection="1">
      <alignment horizontal="center" vertical="top"/>
    </xf>
    <xf numFmtId="0" fontId="12" fillId="4" borderId="4" xfId="0" applyFont="1" applyFill="1" applyBorder="1" applyAlignment="1" applyProtection="1">
      <alignment horizontal="left" vertical="top" wrapText="1" indent="1"/>
    </xf>
    <xf numFmtId="0" fontId="14" fillId="4" borderId="4" xfId="0" applyFont="1" applyFill="1" applyBorder="1" applyAlignment="1" applyProtection="1">
      <alignment horizontal="left" vertical="top" wrapText="1" indent="1"/>
    </xf>
    <xf numFmtId="0" fontId="12" fillId="4" borderId="0" xfId="0" applyFont="1" applyFill="1" applyAlignment="1" applyProtection="1">
      <alignment horizontal="left" vertical="top" indent="2"/>
    </xf>
    <xf numFmtId="0" fontId="12" fillId="4" borderId="0" xfId="0" applyFont="1" applyFill="1" applyAlignment="1" applyProtection="1">
      <alignment horizontal="left" vertical="top" wrapText="1" indent="1"/>
    </xf>
    <xf numFmtId="0" fontId="12" fillId="0" borderId="0" xfId="0" applyFont="1" applyAlignment="1" applyProtection="1">
      <alignment horizontal="left" vertical="top" wrapText="1" indent="1"/>
    </xf>
    <xf numFmtId="0" fontId="12" fillId="0" borderId="0" xfId="0" applyFont="1" applyAlignment="1" applyProtection="1">
      <alignment horizontal="left" vertical="top" wrapText="1"/>
    </xf>
    <xf numFmtId="0" fontId="12" fillId="0" borderId="1" xfId="0" applyFont="1" applyBorder="1" applyAlignment="1" applyProtection="1">
      <alignment horizontal="center" vertical="top"/>
    </xf>
    <xf numFmtId="0" fontId="12" fillId="0" borderId="1" xfId="0" applyFont="1" applyBorder="1" applyAlignment="1" applyProtection="1">
      <alignment horizontal="left" vertical="top" wrapText="1" indent="1"/>
    </xf>
    <xf numFmtId="0" fontId="12" fillId="0" borderId="1" xfId="0" applyFont="1" applyBorder="1" applyAlignment="1" applyProtection="1">
      <alignment vertical="top"/>
    </xf>
    <xf numFmtId="0" fontId="12" fillId="4" borderId="1" xfId="0" applyFont="1" applyFill="1" applyBorder="1" applyAlignment="1" applyProtection="1">
      <alignment horizontal="left" vertical="top" indent="1"/>
    </xf>
    <xf numFmtId="0" fontId="15" fillId="0" borderId="0" xfId="0" applyFont="1" applyAlignment="1" applyProtection="1">
      <alignment horizontal="left" vertical="top" wrapText="1" indent="1"/>
    </xf>
    <xf numFmtId="0" fontId="15" fillId="0" borderId="0" xfId="0" applyFont="1" applyAlignment="1" applyProtection="1">
      <alignment horizontal="left" vertical="top" wrapText="1" indent="4"/>
    </xf>
    <xf numFmtId="0" fontId="15" fillId="4" borderId="0" xfId="0" applyFont="1" applyFill="1" applyAlignment="1" applyProtection="1">
      <alignment horizontal="left" vertical="top" indent="4"/>
    </xf>
    <xf numFmtId="0" fontId="12" fillId="2" borderId="0" xfId="0" applyFont="1" applyFill="1" applyAlignment="1" applyProtection="1">
      <alignment horizontal="center" vertical="top"/>
    </xf>
    <xf numFmtId="0" fontId="12" fillId="2" borderId="0" xfId="0" applyFont="1" applyFill="1" applyAlignment="1" applyProtection="1">
      <alignment horizontal="left" vertical="top" indent="1"/>
    </xf>
    <xf numFmtId="0" fontId="12" fillId="2" borderId="0" xfId="0" applyFont="1" applyFill="1" applyAlignment="1" applyProtection="1">
      <alignment horizontal="left" vertical="top" wrapText="1" indent="1"/>
    </xf>
    <xf numFmtId="14" fontId="12" fillId="3" borderId="4" xfId="0" applyNumberFormat="1" applyFont="1" applyFill="1" applyBorder="1" applyAlignment="1" applyProtection="1">
      <alignment horizontal="center" vertical="top"/>
      <protection locked="0"/>
    </xf>
    <xf numFmtId="0" fontId="12" fillId="3" borderId="4" xfId="0" applyFont="1" applyFill="1" applyBorder="1" applyAlignment="1" applyProtection="1">
      <alignment horizontal="left" vertical="top" indent="1"/>
      <protection locked="0"/>
    </xf>
    <xf numFmtId="0" fontId="12" fillId="4" borderId="4" xfId="0" applyFont="1" applyFill="1" applyBorder="1" applyAlignment="1" applyProtection="1">
      <alignment horizontal="left" vertical="top" wrapText="1" indent="1"/>
      <protection locked="0"/>
    </xf>
    <xf numFmtId="10" fontId="25" fillId="0" borderId="32" xfId="0" applyNumberFormat="1" applyFont="1" applyBorder="1" applyAlignment="1">
      <alignment horizontal="center" vertical="center" wrapText="1"/>
    </xf>
    <xf numFmtId="0" fontId="25" fillId="10" borderId="32" xfId="0" applyFont="1" applyFill="1" applyBorder="1" applyAlignment="1">
      <alignment horizontal="center" vertical="center" wrapText="1"/>
    </xf>
    <xf numFmtId="49" fontId="25" fillId="10" borderId="32" xfId="0" quotePrefix="1" applyNumberFormat="1" applyFont="1" applyFill="1" applyBorder="1" applyAlignment="1">
      <alignment horizontal="center" vertical="center" wrapText="1"/>
    </xf>
    <xf numFmtId="49" fontId="0" fillId="12" borderId="27" xfId="1" quotePrefix="1" applyNumberFormat="1" applyFont="1" applyFill="1" applyBorder="1" applyAlignment="1" applyProtection="1">
      <alignment horizontal="center" vertical="center"/>
    </xf>
    <xf numFmtId="167" fontId="0" fillId="4" borderId="27" xfId="3" applyNumberFormat="1" applyFont="1" applyFill="1" applyBorder="1" applyAlignment="1" applyProtection="1">
      <alignment horizontal="center" vertical="center"/>
    </xf>
    <xf numFmtId="0" fontId="0" fillId="12" borderId="27" xfId="1" quotePrefix="1" applyNumberFormat="1" applyFont="1" applyFill="1" applyBorder="1" applyAlignment="1" applyProtection="1">
      <alignment horizontal="center" vertical="center"/>
    </xf>
    <xf numFmtId="172" fontId="1" fillId="0" borderId="37" xfId="0" applyNumberFormat="1" applyFont="1" applyBorder="1" applyAlignment="1" applyProtection="1">
      <alignment horizontal="left" vertical="center"/>
    </xf>
    <xf numFmtId="0" fontId="39" fillId="0" borderId="0" xfId="0" applyFont="1" applyAlignment="1" applyProtection="1">
      <alignment horizontal="left" indent="1"/>
    </xf>
    <xf numFmtId="0" fontId="40" fillId="0" borderId="0" xfId="0" applyFont="1" applyAlignment="1" applyProtection="1">
      <alignment horizontal="left" indent="1"/>
    </xf>
    <xf numFmtId="0" fontId="12" fillId="0" borderId="0" xfId="0" applyFont="1" applyAlignment="1" applyProtection="1">
      <alignment horizontal="left" indent="1"/>
    </xf>
    <xf numFmtId="0" fontId="2" fillId="2" borderId="0" xfId="0" applyFont="1" applyFill="1" applyProtection="1"/>
    <xf numFmtId="0" fontId="2" fillId="0" borderId="0" xfId="0" applyFont="1" applyProtection="1"/>
    <xf numFmtId="0" fontId="2" fillId="0" borderId="0" xfId="0" applyFont="1" applyAlignment="1" applyProtection="1">
      <alignment horizontal="center"/>
    </xf>
    <xf numFmtId="0" fontId="2" fillId="0" borderId="0" xfId="0" applyFont="1" applyAlignment="1" applyProtection="1">
      <alignment horizontal="right"/>
    </xf>
    <xf numFmtId="0" fontId="41" fillId="0" borderId="0" xfId="0" applyFont="1" applyAlignment="1" applyProtection="1">
      <alignment horizontal="center"/>
    </xf>
    <xf numFmtId="0" fontId="42" fillId="0" borderId="0" xfId="0" applyFont="1" applyAlignment="1">
      <alignment horizontal="right"/>
    </xf>
    <xf numFmtId="42" fontId="12" fillId="3" borderId="4" xfId="0" applyNumberFormat="1" applyFont="1" applyFill="1" applyBorder="1" applyAlignment="1" applyProtection="1">
      <alignment horizontal="left" vertical="top" wrapText="1" indent="1"/>
      <protection locked="0"/>
    </xf>
    <xf numFmtId="42" fontId="12" fillId="4" borderId="4" xfId="0" applyNumberFormat="1" applyFont="1" applyFill="1" applyBorder="1" applyAlignment="1" applyProtection="1">
      <alignment horizontal="left" vertical="center" wrapText="1" indent="1"/>
    </xf>
    <xf numFmtId="41" fontId="0" fillId="2" borderId="27" xfId="0" applyNumberFormat="1" applyFill="1" applyBorder="1" applyAlignment="1" applyProtection="1">
      <alignment horizontal="left" vertical="center" indent="1"/>
      <protection locked="0"/>
    </xf>
    <xf numFmtId="14" fontId="0" fillId="2" borderId="27" xfId="0" applyNumberFormat="1" applyFill="1" applyBorder="1" applyAlignment="1" applyProtection="1">
      <alignment horizontal="center" vertical="center"/>
      <protection locked="0"/>
    </xf>
    <xf numFmtId="1" fontId="0" fillId="2" borderId="27" xfId="0" applyNumberFormat="1" applyFill="1" applyBorder="1" applyAlignment="1" applyProtection="1">
      <alignment horizontal="center" vertical="center"/>
      <protection locked="0"/>
    </xf>
    <xf numFmtId="164" fontId="0" fillId="2" borderId="27" xfId="1" applyNumberFormat="1" applyFont="1" applyFill="1" applyBorder="1" applyAlignment="1" applyProtection="1">
      <alignment horizontal="right" vertical="center"/>
      <protection locked="0"/>
    </xf>
    <xf numFmtId="0" fontId="44" fillId="2" borderId="3" xfId="0" applyFont="1" applyFill="1" applyBorder="1" applyAlignment="1">
      <alignment horizontal="left" indent="1"/>
    </xf>
    <xf numFmtId="0" fontId="41" fillId="0" borderId="0" xfId="0" applyFont="1" applyAlignment="1" applyProtection="1">
      <alignment horizontal="right"/>
    </xf>
    <xf numFmtId="0" fontId="29" fillId="0" borderId="0" xfId="0" applyFont="1" applyAlignment="1" applyProtection="1">
      <alignment horizontal="center" vertical="top"/>
    </xf>
    <xf numFmtId="0" fontId="29" fillId="0" borderId="4" xfId="0" applyFont="1" applyBorder="1" applyAlignment="1" applyProtection="1">
      <alignment horizontal="center" vertical="top"/>
    </xf>
    <xf numFmtId="0" fontId="29" fillId="0" borderId="0" xfId="0" applyFont="1" applyBorder="1" applyAlignment="1" applyProtection="1">
      <alignment horizontal="center" vertical="top"/>
    </xf>
    <xf numFmtId="0" fontId="29" fillId="0" borderId="5" xfId="0" applyFont="1" applyBorder="1" applyAlignment="1" applyProtection="1">
      <alignment horizontal="center" vertical="top"/>
    </xf>
    <xf numFmtId="0" fontId="45" fillId="0" borderId="4" xfId="0" applyFont="1" applyBorder="1" applyAlignment="1" applyProtection="1">
      <alignment horizontal="center" vertical="top"/>
    </xf>
    <xf numFmtId="0" fontId="45" fillId="0" borderId="0" xfId="0" applyFont="1" applyBorder="1" applyAlignment="1" applyProtection="1">
      <alignment horizontal="center" vertical="top"/>
    </xf>
    <xf numFmtId="0" fontId="29" fillId="0" borderId="1" xfId="0" applyFont="1" applyBorder="1" applyAlignment="1" applyProtection="1">
      <alignment horizontal="center" vertical="top"/>
    </xf>
    <xf numFmtId="0" fontId="16" fillId="0" borderId="0" xfId="0" applyFont="1" applyAlignment="1" applyProtection="1">
      <alignment horizontal="center" vertical="top"/>
    </xf>
    <xf numFmtId="0" fontId="16" fillId="2" borderId="0" xfId="0" applyFont="1" applyFill="1" applyAlignment="1" applyProtection="1">
      <alignment horizontal="center" vertical="top"/>
    </xf>
    <xf numFmtId="0" fontId="12" fillId="0" borderId="0" xfId="0" applyFont="1" applyAlignment="1" applyProtection="1">
      <alignment horizontal="left" vertical="top" wrapText="1"/>
    </xf>
    <xf numFmtId="0" fontId="12" fillId="4" borderId="14" xfId="0" applyFont="1" applyFill="1" applyBorder="1" applyAlignment="1" applyProtection="1">
      <alignment horizontal="left" vertical="top" wrapText="1" indent="1"/>
    </xf>
    <xf numFmtId="0" fontId="12" fillId="4" borderId="16" xfId="0" applyFont="1" applyFill="1" applyBorder="1" applyAlignment="1" applyProtection="1">
      <alignment horizontal="left" vertical="top" wrapText="1" indent="1"/>
    </xf>
    <xf numFmtId="0" fontId="29" fillId="4" borderId="14" xfId="0" applyFont="1" applyFill="1" applyBorder="1" applyAlignment="1" applyProtection="1">
      <alignment horizontal="left" vertical="top" wrapText="1" indent="1"/>
    </xf>
    <xf numFmtId="0" fontId="29" fillId="4" borderId="16" xfId="0" applyFont="1" applyFill="1" applyBorder="1" applyAlignment="1" applyProtection="1">
      <alignment horizontal="left" vertical="top" wrapText="1" indent="1"/>
    </xf>
    <xf numFmtId="0" fontId="12" fillId="0" borderId="0" xfId="0" applyFont="1" applyAlignment="1" applyProtection="1">
      <alignment vertical="top" wrapText="1"/>
    </xf>
    <xf numFmtId="0" fontId="12" fillId="4" borderId="17" xfId="0" applyFont="1" applyFill="1" applyBorder="1" applyAlignment="1" applyProtection="1">
      <alignment horizontal="left" vertical="top" wrapText="1" indent="1"/>
    </xf>
    <xf numFmtId="0" fontId="12" fillId="4" borderId="19" xfId="0" applyFont="1" applyFill="1" applyBorder="1" applyAlignment="1" applyProtection="1">
      <alignment horizontal="left" vertical="top" wrapText="1" indent="1"/>
    </xf>
    <xf numFmtId="0" fontId="12" fillId="4" borderId="22" xfId="0" applyFont="1" applyFill="1" applyBorder="1" applyAlignment="1" applyProtection="1">
      <alignment horizontal="left" vertical="top" wrapText="1" indent="1"/>
    </xf>
    <xf numFmtId="0" fontId="12" fillId="4" borderId="24" xfId="0" applyFont="1" applyFill="1" applyBorder="1" applyAlignment="1" applyProtection="1">
      <alignment horizontal="left" vertical="top" wrapText="1" indent="1"/>
    </xf>
    <xf numFmtId="0" fontId="29" fillId="4" borderId="17" xfId="0" applyFont="1" applyFill="1" applyBorder="1" applyAlignment="1" applyProtection="1">
      <alignment horizontal="left" vertical="top" wrapText="1" indent="1"/>
    </xf>
    <xf numFmtId="0" fontId="29" fillId="4" borderId="19" xfId="0" applyFont="1" applyFill="1" applyBorder="1" applyAlignment="1" applyProtection="1">
      <alignment horizontal="left" vertical="top" wrapText="1" indent="1"/>
    </xf>
    <xf numFmtId="0" fontId="29" fillId="4" borderId="22" xfId="0" applyFont="1" applyFill="1" applyBorder="1" applyAlignment="1" applyProtection="1">
      <alignment horizontal="left" vertical="top" wrapText="1" indent="1"/>
    </xf>
    <xf numFmtId="0" fontId="29" fillId="4" borderId="24" xfId="0" applyFont="1" applyFill="1" applyBorder="1" applyAlignment="1" applyProtection="1">
      <alignment horizontal="left" vertical="top" wrapText="1" indent="1"/>
    </xf>
    <xf numFmtId="0" fontId="12" fillId="4" borderId="17" xfId="0" applyFont="1" applyFill="1" applyBorder="1" applyAlignment="1" applyProtection="1">
      <alignment horizontal="center" vertical="top" wrapText="1"/>
    </xf>
    <xf numFmtId="0" fontId="12" fillId="4" borderId="19" xfId="0" applyFont="1" applyFill="1" applyBorder="1" applyAlignment="1" applyProtection="1">
      <alignment horizontal="center" vertical="top" wrapText="1"/>
    </xf>
    <xf numFmtId="0" fontId="12" fillId="4" borderId="20" xfId="0" applyFont="1" applyFill="1" applyBorder="1" applyAlignment="1" applyProtection="1">
      <alignment horizontal="center" vertical="top" wrapText="1"/>
    </xf>
    <xf numFmtId="0" fontId="12" fillId="4" borderId="21" xfId="0" applyFont="1" applyFill="1" applyBorder="1" applyAlignment="1" applyProtection="1">
      <alignment horizontal="center" vertical="top" wrapText="1"/>
    </xf>
    <xf numFmtId="0" fontId="12" fillId="4" borderId="22" xfId="0" applyFont="1" applyFill="1" applyBorder="1" applyAlignment="1" applyProtection="1">
      <alignment horizontal="center" vertical="top" wrapText="1"/>
    </xf>
    <xf numFmtId="0" fontId="12" fillId="4" borderId="24" xfId="0" applyFont="1" applyFill="1" applyBorder="1" applyAlignment="1" applyProtection="1">
      <alignment horizontal="center" vertical="top" wrapText="1"/>
    </xf>
    <xf numFmtId="0" fontId="12" fillId="4" borderId="25" xfId="0" applyFont="1" applyFill="1" applyBorder="1" applyAlignment="1" applyProtection="1">
      <alignment horizontal="center" vertical="top"/>
    </xf>
    <xf numFmtId="0" fontId="12" fillId="4" borderId="26" xfId="0" applyFont="1" applyFill="1" applyBorder="1" applyAlignment="1" applyProtection="1">
      <alignment horizontal="center" vertical="top"/>
    </xf>
    <xf numFmtId="0" fontId="12" fillId="4" borderId="27" xfId="0" applyFont="1" applyFill="1" applyBorder="1" applyAlignment="1" applyProtection="1">
      <alignment horizontal="center" vertical="top"/>
    </xf>
    <xf numFmtId="0" fontId="37" fillId="0" borderId="0" xfId="0" applyFont="1" applyAlignment="1" applyProtection="1">
      <alignment horizontal="right" vertical="top"/>
    </xf>
    <xf numFmtId="0" fontId="3" fillId="2" borderId="6" xfId="0" applyFont="1" applyFill="1" applyBorder="1" applyAlignment="1" applyProtection="1">
      <alignment horizontal="center" vertical="top"/>
    </xf>
    <xf numFmtId="0" fontId="3" fillId="2" borderId="7" xfId="0" applyFont="1" applyFill="1" applyBorder="1" applyAlignment="1" applyProtection="1">
      <alignment horizontal="center" vertical="top"/>
    </xf>
    <xf numFmtId="0" fontId="3" fillId="2" borderId="8" xfId="0" applyFont="1" applyFill="1" applyBorder="1" applyAlignment="1" applyProtection="1">
      <alignment horizontal="center" vertical="top"/>
    </xf>
    <xf numFmtId="0" fontId="29" fillId="4" borderId="14" xfId="0" applyFont="1" applyFill="1" applyBorder="1" applyAlignment="1" applyProtection="1">
      <alignment horizontal="left" vertical="top" indent="1"/>
    </xf>
    <xf numFmtId="0" fontId="29" fillId="4" borderId="16" xfId="0" applyFont="1" applyFill="1" applyBorder="1" applyAlignment="1" applyProtection="1">
      <alignment horizontal="left" vertical="top" indent="1"/>
    </xf>
    <xf numFmtId="0" fontId="13" fillId="0" borderId="0" xfId="0" applyFont="1" applyAlignment="1" applyProtection="1">
      <alignment horizontal="left" vertical="top"/>
    </xf>
    <xf numFmtId="0" fontId="29" fillId="0" borderId="17" xfId="0" applyFont="1" applyBorder="1" applyAlignment="1" applyProtection="1">
      <alignment horizontal="center" vertical="top"/>
    </xf>
    <xf numFmtId="0" fontId="29" fillId="0" borderId="18" xfId="0" applyFont="1" applyBorder="1" applyAlignment="1" applyProtection="1">
      <alignment horizontal="center" vertical="top"/>
    </xf>
    <xf numFmtId="0" fontId="29" fillId="0" borderId="19" xfId="0" applyFont="1" applyBorder="1" applyAlignment="1" applyProtection="1">
      <alignment horizontal="center" vertical="top"/>
    </xf>
    <xf numFmtId="0" fontId="29" fillId="0" borderId="20" xfId="0" applyFont="1" applyBorder="1" applyAlignment="1" applyProtection="1">
      <alignment horizontal="center" vertical="top"/>
    </xf>
    <xf numFmtId="0" fontId="29" fillId="0" borderId="0" xfId="0" applyFont="1" applyBorder="1" applyAlignment="1" applyProtection="1">
      <alignment horizontal="center" vertical="top"/>
    </xf>
    <xf numFmtId="0" fontId="29" fillId="0" borderId="21" xfId="0" applyFont="1" applyBorder="1" applyAlignment="1" applyProtection="1">
      <alignment horizontal="center" vertical="top"/>
    </xf>
    <xf numFmtId="0" fontId="29" fillId="0" borderId="22" xfId="0" applyFont="1" applyBorder="1" applyAlignment="1" applyProtection="1">
      <alignment horizontal="center" vertical="top"/>
    </xf>
    <xf numFmtId="0" fontId="29" fillId="0" borderId="23" xfId="0" applyFont="1" applyBorder="1" applyAlignment="1" applyProtection="1">
      <alignment horizontal="center" vertical="top"/>
    </xf>
    <xf numFmtId="0" fontId="29" fillId="0" borderId="24" xfId="0" applyFont="1" applyBorder="1" applyAlignment="1" applyProtection="1">
      <alignment horizontal="center" vertical="top"/>
    </xf>
    <xf numFmtId="0" fontId="3" fillId="2" borderId="9" xfId="0" applyFont="1" applyFill="1" applyBorder="1" applyAlignment="1" applyProtection="1">
      <alignment horizontal="left" vertical="top" wrapText="1" indent="1"/>
    </xf>
    <xf numFmtId="0" fontId="3" fillId="2" borderId="0" xfId="0" applyFont="1" applyFill="1" applyBorder="1" applyAlignment="1" applyProtection="1">
      <alignment horizontal="left" vertical="top" wrapText="1" indent="1"/>
    </xf>
    <xf numFmtId="0" fontId="3" fillId="2" borderId="10" xfId="0" applyFont="1" applyFill="1" applyBorder="1" applyAlignment="1" applyProtection="1">
      <alignment horizontal="left" vertical="top" wrapText="1" indent="1"/>
    </xf>
    <xf numFmtId="0" fontId="14" fillId="4" borderId="18" xfId="0" applyFont="1" applyFill="1" applyBorder="1" applyAlignment="1" applyProtection="1">
      <alignment horizontal="left" vertical="top" wrapText="1" indent="1"/>
    </xf>
    <xf numFmtId="0" fontId="14" fillId="4" borderId="0" xfId="0" applyFont="1" applyFill="1" applyBorder="1" applyAlignment="1" applyProtection="1">
      <alignment horizontal="left" vertical="top" wrapText="1" indent="1"/>
    </xf>
    <xf numFmtId="0" fontId="12" fillId="3" borderId="14" xfId="0" applyFont="1" applyFill="1" applyBorder="1" applyAlignment="1" applyProtection="1">
      <alignment horizontal="left" vertical="top" indent="1"/>
      <protection locked="0"/>
    </xf>
    <xf numFmtId="0" fontId="12" fillId="3" borderId="15" xfId="0" applyFont="1" applyFill="1" applyBorder="1" applyAlignment="1" applyProtection="1">
      <alignment horizontal="left" vertical="top" indent="1"/>
      <protection locked="0"/>
    </xf>
    <xf numFmtId="0" fontId="12" fillId="3" borderId="16" xfId="0" applyFont="1" applyFill="1" applyBorder="1" applyAlignment="1" applyProtection="1">
      <alignment horizontal="left" vertical="top" indent="1"/>
      <protection locked="0"/>
    </xf>
    <xf numFmtId="0" fontId="12" fillId="0" borderId="0" xfId="0" applyFont="1" applyAlignment="1" applyProtection="1">
      <alignment horizontal="left" vertical="top"/>
    </xf>
    <xf numFmtId="0" fontId="43" fillId="0" borderId="0" xfId="0" applyFont="1" applyAlignment="1" applyProtection="1">
      <alignment horizontal="right" vertical="top" indent="1"/>
    </xf>
    <xf numFmtId="49" fontId="0" fillId="2" borderId="14" xfId="0" applyNumberFormat="1" applyFill="1" applyBorder="1" applyAlignment="1" applyProtection="1">
      <alignment horizontal="left" vertical="top" wrapText="1" indent="1"/>
    </xf>
    <xf numFmtId="49" fontId="0" fillId="0" borderId="15" xfId="0" applyNumberFormat="1" applyBorder="1" applyAlignment="1" applyProtection="1">
      <alignment horizontal="left" vertical="top" wrapText="1" indent="1"/>
    </xf>
    <xf numFmtId="49" fontId="0" fillId="0" borderId="16" xfId="0" applyNumberFormat="1" applyBorder="1" applyAlignment="1" applyProtection="1">
      <alignment horizontal="left" vertical="top" wrapText="1" indent="1"/>
    </xf>
    <xf numFmtId="49" fontId="6" fillId="2" borderId="14" xfId="0" applyNumberFormat="1" applyFont="1" applyFill="1" applyBorder="1" applyAlignment="1" applyProtection="1">
      <alignment horizontal="left" vertical="center" indent="1"/>
      <protection locked="0"/>
    </xf>
    <xf numFmtId="49" fontId="6" fillId="2" borderId="15" xfId="0" applyNumberFormat="1" applyFont="1" applyFill="1" applyBorder="1" applyAlignment="1" applyProtection="1">
      <alignment horizontal="left" vertical="center" indent="1"/>
      <protection locked="0"/>
    </xf>
    <xf numFmtId="49" fontId="6" fillId="2" borderId="16" xfId="0" applyNumberFormat="1" applyFont="1" applyFill="1" applyBorder="1" applyAlignment="1" applyProtection="1">
      <alignment horizontal="left" vertical="center" indent="1"/>
      <protection locked="0"/>
    </xf>
    <xf numFmtId="3" fontId="20" fillId="9" borderId="0" xfId="0" applyNumberFormat="1" applyFont="1" applyFill="1" applyAlignment="1" applyProtection="1">
      <alignment horizontal="center"/>
    </xf>
    <xf numFmtId="49" fontId="6" fillId="2" borderId="34" xfId="0" applyNumberFormat="1" applyFont="1" applyFill="1" applyBorder="1" applyAlignment="1" applyProtection="1">
      <alignment horizontal="left" vertical="center" indent="1"/>
      <protection locked="0"/>
    </xf>
    <xf numFmtId="49" fontId="6" fillId="2" borderId="42" xfId="0" applyNumberFormat="1" applyFont="1" applyFill="1" applyBorder="1" applyAlignment="1" applyProtection="1">
      <alignment horizontal="left" vertical="center" indent="1"/>
      <protection locked="0"/>
    </xf>
    <xf numFmtId="49" fontId="6" fillId="2" borderId="35" xfId="0" applyNumberFormat="1" applyFont="1" applyFill="1" applyBorder="1" applyAlignment="1" applyProtection="1">
      <alignment horizontal="left" vertical="center" indent="1"/>
      <protection locked="0"/>
    </xf>
    <xf numFmtId="0" fontId="8" fillId="4" borderId="18" xfId="0" applyFont="1" applyFill="1" applyBorder="1" applyAlignment="1" applyProtection="1">
      <alignment horizontal="left" indent="1"/>
    </xf>
    <xf numFmtId="0" fontId="0" fillId="2" borderId="14" xfId="0" applyFill="1" applyBorder="1" applyAlignment="1" applyProtection="1">
      <alignment horizontal="left" vertical="center" indent="1"/>
      <protection locked="0"/>
    </xf>
    <xf numFmtId="0" fontId="0" fillId="2" borderId="16" xfId="0" applyFill="1" applyBorder="1" applyAlignment="1" applyProtection="1">
      <alignment horizontal="left" vertical="center" indent="1"/>
      <protection locked="0"/>
    </xf>
    <xf numFmtId="41" fontId="31" fillId="2" borderId="38" xfId="1" applyNumberFormat="1" applyFont="1" applyFill="1" applyBorder="1" applyAlignment="1" applyProtection="1">
      <alignment horizontal="center" vertical="center"/>
    </xf>
    <xf numFmtId="41" fontId="31" fillId="2" borderId="39" xfId="1" applyNumberFormat="1" applyFont="1" applyFill="1" applyBorder="1" applyAlignment="1" applyProtection="1">
      <alignment horizontal="center" vertical="center"/>
    </xf>
    <xf numFmtId="0" fontId="1" fillId="0" borderId="37" xfId="0" applyFont="1" applyBorder="1" applyAlignment="1" applyProtection="1">
      <alignment horizontal="right" vertical="center"/>
    </xf>
    <xf numFmtId="0" fontId="0" fillId="2" borderId="34" xfId="0" applyFill="1" applyBorder="1" applyAlignment="1" applyProtection="1">
      <alignment horizontal="left" vertical="center" indent="1"/>
      <protection locked="0"/>
    </xf>
    <xf numFmtId="0" fontId="0" fillId="2" borderId="35" xfId="0" applyFill="1" applyBorder="1" applyAlignment="1" applyProtection="1">
      <alignment horizontal="left" vertical="center" indent="1"/>
      <protection locked="0"/>
    </xf>
    <xf numFmtId="0" fontId="0" fillId="2" borderId="17" xfId="0" applyFill="1" applyBorder="1" applyAlignment="1" applyProtection="1">
      <alignment horizontal="left" indent="1"/>
      <protection locked="0"/>
    </xf>
    <xf numFmtId="0" fontId="0" fillId="2" borderId="18" xfId="0" applyFill="1" applyBorder="1" applyAlignment="1" applyProtection="1">
      <alignment horizontal="left" indent="1"/>
      <protection locked="0"/>
    </xf>
    <xf numFmtId="0" fontId="0" fillId="2" borderId="14" xfId="0" applyFill="1" applyBorder="1" applyAlignment="1" applyProtection="1">
      <alignment horizontal="left" indent="1"/>
      <protection locked="0"/>
    </xf>
    <xf numFmtId="0" fontId="0" fillId="2" borderId="15" xfId="0" applyFill="1" applyBorder="1" applyAlignment="1" applyProtection="1">
      <alignment horizontal="left" indent="1"/>
      <protection locked="0"/>
    </xf>
    <xf numFmtId="0" fontId="1" fillId="0" borderId="0" xfId="0" applyFont="1" applyAlignment="1">
      <alignment vertical="top" wrapText="1"/>
    </xf>
    <xf numFmtId="0" fontId="0" fillId="0" borderId="0" xfId="0" applyAlignment="1">
      <alignment vertical="top" wrapText="1"/>
    </xf>
    <xf numFmtId="0" fontId="16" fillId="4" borderId="0" xfId="0" applyFont="1" applyFill="1" applyAlignment="1">
      <alignment vertical="top" wrapText="1"/>
    </xf>
    <xf numFmtId="0" fontId="3" fillId="0" borderId="0" xfId="0" applyFont="1" applyAlignment="1">
      <alignment vertical="top" wrapText="1"/>
    </xf>
  </cellXfs>
  <cellStyles count="4">
    <cellStyle name="Komma" xfId="1" builtinId="3"/>
    <cellStyle name="Procent" xfId="3" builtinId="5"/>
    <cellStyle name="Standaard" xfId="0" builtinId="0"/>
    <cellStyle name="Standaard 3" xfId="2" xr:uid="{C99397E2-E4C5-417F-AFA5-106D37BCA853}"/>
  </cellStyles>
  <dxfs count="42">
    <dxf>
      <fill>
        <patternFill>
          <bgColor theme="9" tint="0.79998168889431442"/>
        </patternFill>
      </fill>
    </dxf>
    <dxf>
      <font>
        <color theme="0"/>
      </font>
      <fill>
        <patternFill>
          <bgColor rgb="FFC00000"/>
        </patternFill>
      </fill>
    </dxf>
    <dxf>
      <fill>
        <patternFill>
          <bgColor theme="9" tint="0.79998168889431442"/>
        </patternFill>
      </fill>
    </dxf>
    <dxf>
      <font>
        <color theme="0"/>
      </font>
      <fill>
        <patternFill>
          <bgColor rgb="FFC00000"/>
        </patternFill>
      </fill>
    </dxf>
    <dxf>
      <font>
        <color theme="0"/>
      </font>
      <fill>
        <patternFill>
          <bgColor rgb="FFC00000"/>
        </patternFill>
      </fill>
    </dxf>
    <dxf>
      <fill>
        <patternFill>
          <bgColor theme="9" tint="0.79998168889431442"/>
        </patternFill>
      </fill>
    </dxf>
    <dxf>
      <font>
        <color theme="0"/>
      </font>
      <fill>
        <patternFill>
          <bgColor rgb="FFC00000"/>
        </patternFill>
      </fill>
    </dxf>
    <dxf>
      <fill>
        <patternFill>
          <bgColor theme="9" tint="0.79998168889431442"/>
        </patternFill>
      </fill>
    </dxf>
    <dxf>
      <fill>
        <patternFill>
          <bgColor theme="9" tint="0.79998168889431442"/>
        </patternFill>
      </fill>
    </dxf>
    <dxf>
      <font>
        <color theme="0"/>
      </font>
      <fill>
        <patternFill>
          <bgColor rgb="FFC00000"/>
        </patternFill>
      </fill>
    </dxf>
    <dxf>
      <fill>
        <patternFill>
          <bgColor theme="0"/>
        </patternFill>
      </fill>
    </dxf>
    <dxf>
      <fill>
        <patternFill>
          <bgColor theme="0"/>
        </patternFill>
      </fill>
    </dxf>
    <dxf>
      <font>
        <color rgb="FFC00000"/>
      </font>
    </dxf>
    <dxf>
      <font>
        <color rgb="FFC00000"/>
      </font>
    </dxf>
    <dxf>
      <fill>
        <patternFill>
          <bgColor theme="9" tint="0.79998168889431442"/>
        </patternFill>
      </fill>
    </dxf>
    <dxf>
      <fill>
        <patternFill>
          <bgColor theme="0"/>
        </patternFill>
      </fill>
    </dxf>
    <dxf>
      <font>
        <color rgb="FFC00000"/>
      </font>
    </dxf>
    <dxf>
      <font>
        <color rgb="FFC00000"/>
      </font>
    </dxf>
    <dxf>
      <font>
        <color rgb="FFC00000"/>
      </font>
    </dxf>
    <dxf>
      <font>
        <color rgb="FFC00000"/>
      </font>
    </dxf>
    <dxf>
      <font>
        <color rgb="FFC00000"/>
      </font>
    </dxf>
    <dxf>
      <fill>
        <patternFill>
          <bgColor theme="8" tint="0.79998168889431442"/>
        </patternFill>
      </fill>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134988"/>
      <color rgb="FFE264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66675</xdr:colOff>
      <xdr:row>0</xdr:row>
      <xdr:rowOff>1</xdr:rowOff>
    </xdr:from>
    <xdr:to>
      <xdr:col>15</xdr:col>
      <xdr:colOff>76200</xdr:colOff>
      <xdr:row>2</xdr:row>
      <xdr:rowOff>137765</xdr:rowOff>
    </xdr:to>
    <xdr:pic>
      <xdr:nvPicPr>
        <xdr:cNvPr id="2" name="Afbeelding 2">
          <a:extLst>
            <a:ext uri="{FF2B5EF4-FFF2-40B4-BE49-F238E27FC236}">
              <a16:creationId xmlns:a16="http://schemas.microsoft.com/office/drawing/2014/main" id="{B325C258-55B1-464B-B00E-1334235640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77600" y="1"/>
          <a:ext cx="1457325" cy="556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333859</xdr:colOff>
      <xdr:row>39</xdr:row>
      <xdr:rowOff>61673</xdr:rowOff>
    </xdr:from>
    <xdr:to>
      <xdr:col>10</xdr:col>
      <xdr:colOff>333859</xdr:colOff>
      <xdr:row>45</xdr:row>
      <xdr:rowOff>176703</xdr:rowOff>
    </xdr:to>
    <xdr:cxnSp macro="">
      <xdr:nvCxnSpPr>
        <xdr:cNvPr id="2" name="Rechte verbindingslijn met pijl 1">
          <a:extLst>
            <a:ext uri="{FF2B5EF4-FFF2-40B4-BE49-F238E27FC236}">
              <a16:creationId xmlns:a16="http://schemas.microsoft.com/office/drawing/2014/main" id="{6677DF63-BEC2-4478-9753-7891F11494BA}"/>
            </a:ext>
          </a:extLst>
        </xdr:cNvPr>
        <xdr:cNvCxnSpPr>
          <a:stCxn id="24" idx="2"/>
          <a:endCxn id="36" idx="0"/>
        </xdr:cNvCxnSpPr>
      </xdr:nvCxnSpPr>
      <xdr:spPr>
        <a:xfrm>
          <a:off x="6391759" y="7519748"/>
          <a:ext cx="0" cy="1258030"/>
        </a:xfrm>
        <a:prstGeom prst="straightConnector1">
          <a:avLst/>
        </a:prstGeom>
        <a:ln>
          <a:solidFill>
            <a:srgbClr val="134988"/>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426983</xdr:colOff>
      <xdr:row>40</xdr:row>
      <xdr:rowOff>137898</xdr:rowOff>
    </xdr:from>
    <xdr:to>
      <xdr:col>13</xdr:col>
      <xdr:colOff>269328</xdr:colOff>
      <xdr:row>44</xdr:row>
      <xdr:rowOff>101042</xdr:rowOff>
    </xdr:to>
    <xdr:sp macro="" textlink="">
      <xdr:nvSpPr>
        <xdr:cNvPr id="3" name="Rechthoek 2">
          <a:extLst>
            <a:ext uri="{FF2B5EF4-FFF2-40B4-BE49-F238E27FC236}">
              <a16:creationId xmlns:a16="http://schemas.microsoft.com/office/drawing/2014/main" id="{4E496563-221A-40E5-82A0-9FABC594D8A3}"/>
            </a:ext>
          </a:extLst>
        </xdr:cNvPr>
        <xdr:cNvSpPr/>
      </xdr:nvSpPr>
      <xdr:spPr>
        <a:xfrm>
          <a:off x="3436883" y="7786473"/>
          <a:ext cx="4719145" cy="725144"/>
        </a:xfrm>
        <a:prstGeom prst="rect">
          <a:avLst/>
        </a:prstGeom>
        <a:solidFill>
          <a:schemeClr val="bg1"/>
        </a:solidFill>
        <a:ln w="9525">
          <a:solidFill>
            <a:srgbClr val="134988"/>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1"/>
        <a:lstStyle/>
        <a:p>
          <a:pPr algn="ctr"/>
          <a:endParaRPr lang="nl-NL" sz="1000" b="0">
            <a:solidFill>
              <a:srgbClr val="134988"/>
            </a:solidFill>
            <a:effectLst/>
          </a:endParaRPr>
        </a:p>
      </xdr:txBody>
    </xdr:sp>
    <xdr:clientData/>
  </xdr:twoCellAnchor>
  <xdr:twoCellAnchor>
    <xdr:from>
      <xdr:col>10</xdr:col>
      <xdr:colOff>333858</xdr:colOff>
      <xdr:row>50</xdr:row>
      <xdr:rowOff>44182</xdr:rowOff>
    </xdr:from>
    <xdr:to>
      <xdr:col>10</xdr:col>
      <xdr:colOff>333859</xdr:colOff>
      <xdr:row>56</xdr:row>
      <xdr:rowOff>159212</xdr:rowOff>
    </xdr:to>
    <xdr:cxnSp macro="">
      <xdr:nvCxnSpPr>
        <xdr:cNvPr id="4" name="Rechte verbindingslijn met pijl 3">
          <a:extLst>
            <a:ext uri="{FF2B5EF4-FFF2-40B4-BE49-F238E27FC236}">
              <a16:creationId xmlns:a16="http://schemas.microsoft.com/office/drawing/2014/main" id="{42D8B669-9529-4F31-B915-F4A110B9B087}"/>
            </a:ext>
          </a:extLst>
        </xdr:cNvPr>
        <xdr:cNvCxnSpPr>
          <a:stCxn id="36" idx="2"/>
          <a:endCxn id="13" idx="0"/>
        </xdr:cNvCxnSpPr>
      </xdr:nvCxnSpPr>
      <xdr:spPr>
        <a:xfrm flipH="1">
          <a:off x="6391758" y="9597757"/>
          <a:ext cx="1" cy="1258030"/>
        </a:xfrm>
        <a:prstGeom prst="straightConnector1">
          <a:avLst/>
        </a:prstGeom>
        <a:ln>
          <a:solidFill>
            <a:srgbClr val="134988"/>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367862</xdr:colOff>
      <xdr:row>51</xdr:row>
      <xdr:rowOff>127440</xdr:rowOff>
    </xdr:from>
    <xdr:to>
      <xdr:col>13</xdr:col>
      <xdr:colOff>256188</xdr:colOff>
      <xdr:row>55</xdr:row>
      <xdr:rowOff>90584</xdr:rowOff>
    </xdr:to>
    <xdr:sp macro="" textlink="">
      <xdr:nvSpPr>
        <xdr:cNvPr id="5" name="Rechthoek 4">
          <a:extLst>
            <a:ext uri="{FF2B5EF4-FFF2-40B4-BE49-F238E27FC236}">
              <a16:creationId xmlns:a16="http://schemas.microsoft.com/office/drawing/2014/main" id="{8087FD64-F2B2-48EE-AA85-FD81D7087CBA}"/>
            </a:ext>
          </a:extLst>
        </xdr:cNvPr>
        <xdr:cNvSpPr/>
      </xdr:nvSpPr>
      <xdr:spPr>
        <a:xfrm>
          <a:off x="4598276" y="9869216"/>
          <a:ext cx="3553809" cy="725144"/>
        </a:xfrm>
        <a:prstGeom prst="rect">
          <a:avLst/>
        </a:prstGeom>
        <a:solidFill>
          <a:schemeClr val="bg1"/>
        </a:solidFill>
        <a:ln w="9525">
          <a:solidFill>
            <a:srgbClr val="134988"/>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1"/>
        <a:lstStyle/>
        <a:p>
          <a:pPr algn="ctr"/>
          <a:endParaRPr lang="nl-NL" sz="1000" b="0">
            <a:solidFill>
              <a:srgbClr val="134988"/>
            </a:solidFill>
            <a:effectLst/>
          </a:endParaRPr>
        </a:p>
      </xdr:txBody>
    </xdr:sp>
    <xdr:clientData/>
  </xdr:twoCellAnchor>
  <xdr:twoCellAnchor>
    <xdr:from>
      <xdr:col>10</xdr:col>
      <xdr:colOff>332859</xdr:colOff>
      <xdr:row>97</xdr:row>
      <xdr:rowOff>103967</xdr:rowOff>
    </xdr:from>
    <xdr:to>
      <xdr:col>10</xdr:col>
      <xdr:colOff>332859</xdr:colOff>
      <xdr:row>105</xdr:row>
      <xdr:rowOff>28497</xdr:rowOff>
    </xdr:to>
    <xdr:cxnSp macro="">
      <xdr:nvCxnSpPr>
        <xdr:cNvPr id="6" name="Rechte verbindingslijn met pijl 5">
          <a:extLst>
            <a:ext uri="{FF2B5EF4-FFF2-40B4-BE49-F238E27FC236}">
              <a16:creationId xmlns:a16="http://schemas.microsoft.com/office/drawing/2014/main" id="{8CBBDB30-8931-4C6D-A8C9-7532AA5449C0}"/>
            </a:ext>
          </a:extLst>
        </xdr:cNvPr>
        <xdr:cNvCxnSpPr>
          <a:cxnSpLocks/>
          <a:stCxn id="101" idx="2"/>
          <a:endCxn id="106" idx="0"/>
        </xdr:cNvCxnSpPr>
      </xdr:nvCxnSpPr>
      <xdr:spPr>
        <a:xfrm>
          <a:off x="6390759" y="18611042"/>
          <a:ext cx="0" cy="1258030"/>
        </a:xfrm>
        <a:prstGeom prst="straightConnector1">
          <a:avLst/>
        </a:prstGeom>
        <a:ln>
          <a:solidFill>
            <a:srgbClr val="134988"/>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407276</xdr:colOff>
      <xdr:row>98</xdr:row>
      <xdr:rowOff>179910</xdr:rowOff>
    </xdr:from>
    <xdr:to>
      <xdr:col>11</xdr:col>
      <xdr:colOff>307026</xdr:colOff>
      <xdr:row>103</xdr:row>
      <xdr:rowOff>143054</xdr:rowOff>
    </xdr:to>
    <xdr:sp macro="" textlink="">
      <xdr:nvSpPr>
        <xdr:cNvPr id="7" name="Rechthoek 6">
          <a:extLst>
            <a:ext uri="{FF2B5EF4-FFF2-40B4-BE49-F238E27FC236}">
              <a16:creationId xmlns:a16="http://schemas.microsoft.com/office/drawing/2014/main" id="{18721086-DAE7-48D7-89CF-AD90EF6924E4}"/>
            </a:ext>
          </a:extLst>
        </xdr:cNvPr>
        <xdr:cNvSpPr/>
      </xdr:nvSpPr>
      <xdr:spPr>
        <a:xfrm>
          <a:off x="3417176" y="18877485"/>
          <a:ext cx="3557350" cy="725144"/>
        </a:xfrm>
        <a:prstGeom prst="rect">
          <a:avLst/>
        </a:prstGeom>
        <a:solidFill>
          <a:schemeClr val="bg1"/>
        </a:solidFill>
        <a:ln w="9525">
          <a:solidFill>
            <a:srgbClr val="134988"/>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1"/>
        <a:lstStyle/>
        <a:p>
          <a:pPr algn="ctr"/>
          <a:endParaRPr lang="nl-NL" sz="1000" b="0">
            <a:solidFill>
              <a:srgbClr val="134988"/>
            </a:solidFill>
            <a:effectLst/>
          </a:endParaRPr>
        </a:p>
      </xdr:txBody>
    </xdr:sp>
    <xdr:clientData/>
  </xdr:twoCellAnchor>
  <xdr:twoCellAnchor>
    <xdr:from>
      <xdr:col>10</xdr:col>
      <xdr:colOff>333858</xdr:colOff>
      <xdr:row>75</xdr:row>
      <xdr:rowOff>98679</xdr:rowOff>
    </xdr:from>
    <xdr:to>
      <xdr:col>10</xdr:col>
      <xdr:colOff>333859</xdr:colOff>
      <xdr:row>82</xdr:row>
      <xdr:rowOff>23209</xdr:rowOff>
    </xdr:to>
    <xdr:cxnSp macro="">
      <xdr:nvCxnSpPr>
        <xdr:cNvPr id="8" name="Rechte verbindingslijn met pijl 7">
          <a:extLst>
            <a:ext uri="{FF2B5EF4-FFF2-40B4-BE49-F238E27FC236}">
              <a16:creationId xmlns:a16="http://schemas.microsoft.com/office/drawing/2014/main" id="{7068A921-633F-4217-8A2B-CAFA9B984721}"/>
            </a:ext>
          </a:extLst>
        </xdr:cNvPr>
        <xdr:cNvCxnSpPr>
          <a:cxnSpLocks/>
          <a:stCxn id="105" idx="2"/>
          <a:endCxn id="97" idx="0"/>
        </xdr:cNvCxnSpPr>
      </xdr:nvCxnSpPr>
      <xdr:spPr>
        <a:xfrm flipH="1">
          <a:off x="6391758" y="14414754"/>
          <a:ext cx="1" cy="1258030"/>
        </a:xfrm>
        <a:prstGeom prst="straightConnector1">
          <a:avLst/>
        </a:prstGeom>
        <a:ln>
          <a:solidFill>
            <a:srgbClr val="134988"/>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380999</xdr:colOff>
      <xdr:row>76</xdr:row>
      <xdr:rowOff>167543</xdr:rowOff>
    </xdr:from>
    <xdr:to>
      <xdr:col>11</xdr:col>
      <xdr:colOff>307025</xdr:colOff>
      <xdr:row>80</xdr:row>
      <xdr:rowOff>130687</xdr:rowOff>
    </xdr:to>
    <xdr:sp macro="" textlink="">
      <xdr:nvSpPr>
        <xdr:cNvPr id="9" name="Rechthoek 8">
          <a:extLst>
            <a:ext uri="{FF2B5EF4-FFF2-40B4-BE49-F238E27FC236}">
              <a16:creationId xmlns:a16="http://schemas.microsoft.com/office/drawing/2014/main" id="{DD8A6F4B-7ED8-41F4-9B55-3202974C8FD4}"/>
            </a:ext>
          </a:extLst>
        </xdr:cNvPr>
        <xdr:cNvSpPr/>
      </xdr:nvSpPr>
      <xdr:spPr>
        <a:xfrm>
          <a:off x="4610099" y="14674118"/>
          <a:ext cx="2364426" cy="725144"/>
        </a:xfrm>
        <a:prstGeom prst="rect">
          <a:avLst/>
        </a:prstGeom>
        <a:solidFill>
          <a:schemeClr val="bg1"/>
        </a:solidFill>
        <a:ln w="9525">
          <a:solidFill>
            <a:srgbClr val="134988"/>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1"/>
        <a:lstStyle/>
        <a:p>
          <a:pPr algn="ctr"/>
          <a:endParaRPr lang="nl-NL" sz="1000" b="0">
            <a:solidFill>
              <a:srgbClr val="134988"/>
            </a:solidFill>
            <a:effectLst/>
          </a:endParaRPr>
        </a:p>
      </xdr:txBody>
    </xdr:sp>
    <xdr:clientData/>
  </xdr:twoCellAnchor>
  <xdr:twoCellAnchor>
    <xdr:from>
      <xdr:col>10</xdr:col>
      <xdr:colOff>333858</xdr:colOff>
      <xdr:row>86</xdr:row>
      <xdr:rowOff>101323</xdr:rowOff>
    </xdr:from>
    <xdr:to>
      <xdr:col>10</xdr:col>
      <xdr:colOff>333858</xdr:colOff>
      <xdr:row>93</xdr:row>
      <xdr:rowOff>25853</xdr:rowOff>
    </xdr:to>
    <xdr:cxnSp macro="">
      <xdr:nvCxnSpPr>
        <xdr:cNvPr id="10" name="Rechte verbindingslijn met pijl 9">
          <a:extLst>
            <a:ext uri="{FF2B5EF4-FFF2-40B4-BE49-F238E27FC236}">
              <a16:creationId xmlns:a16="http://schemas.microsoft.com/office/drawing/2014/main" id="{2854144C-BDE3-45DB-AA2D-C9DCDD2E8B6B}"/>
            </a:ext>
          </a:extLst>
        </xdr:cNvPr>
        <xdr:cNvCxnSpPr>
          <a:cxnSpLocks/>
          <a:stCxn id="97" idx="2"/>
          <a:endCxn id="101" idx="0"/>
        </xdr:cNvCxnSpPr>
      </xdr:nvCxnSpPr>
      <xdr:spPr>
        <a:xfrm>
          <a:off x="6391758" y="16512898"/>
          <a:ext cx="0" cy="1258030"/>
        </a:xfrm>
        <a:prstGeom prst="straightConnector1">
          <a:avLst/>
        </a:prstGeom>
        <a:ln>
          <a:solidFill>
            <a:srgbClr val="134988"/>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440121</xdr:colOff>
      <xdr:row>87</xdr:row>
      <xdr:rowOff>156229</xdr:rowOff>
    </xdr:from>
    <xdr:to>
      <xdr:col>11</xdr:col>
      <xdr:colOff>307026</xdr:colOff>
      <xdr:row>91</xdr:row>
      <xdr:rowOff>119373</xdr:rowOff>
    </xdr:to>
    <xdr:sp macro="" textlink="">
      <xdr:nvSpPr>
        <xdr:cNvPr id="11" name="Rechthoek 10">
          <a:extLst>
            <a:ext uri="{FF2B5EF4-FFF2-40B4-BE49-F238E27FC236}">
              <a16:creationId xmlns:a16="http://schemas.microsoft.com/office/drawing/2014/main" id="{9367E119-CF79-40AC-AC30-AB1BBDC86843}"/>
            </a:ext>
          </a:extLst>
        </xdr:cNvPr>
        <xdr:cNvSpPr/>
      </xdr:nvSpPr>
      <xdr:spPr>
        <a:xfrm>
          <a:off x="3450021" y="16758304"/>
          <a:ext cx="3524505" cy="725144"/>
        </a:xfrm>
        <a:prstGeom prst="rect">
          <a:avLst/>
        </a:prstGeom>
        <a:solidFill>
          <a:schemeClr val="bg1"/>
        </a:solidFill>
        <a:ln w="9525">
          <a:solidFill>
            <a:srgbClr val="134988"/>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1"/>
        <a:lstStyle/>
        <a:p>
          <a:pPr algn="ctr"/>
          <a:endParaRPr lang="nl-NL" sz="1000" b="0">
            <a:solidFill>
              <a:srgbClr val="134988"/>
            </a:solidFill>
            <a:effectLst/>
          </a:endParaRPr>
        </a:p>
      </xdr:txBody>
    </xdr:sp>
    <xdr:clientData/>
  </xdr:twoCellAnchor>
  <xdr:twoCellAnchor>
    <xdr:from>
      <xdr:col>9</xdr:col>
      <xdr:colOff>46036</xdr:colOff>
      <xdr:row>10</xdr:row>
      <xdr:rowOff>50648</xdr:rowOff>
    </xdr:from>
    <xdr:to>
      <xdr:col>12</xdr:col>
      <xdr:colOff>8767</xdr:colOff>
      <xdr:row>14</xdr:row>
      <xdr:rowOff>108627</xdr:rowOff>
    </xdr:to>
    <xdr:sp macro="" textlink="">
      <xdr:nvSpPr>
        <xdr:cNvPr id="12" name="Rechthoek 11">
          <a:extLst>
            <a:ext uri="{FF2B5EF4-FFF2-40B4-BE49-F238E27FC236}">
              <a16:creationId xmlns:a16="http://schemas.microsoft.com/office/drawing/2014/main" id="{987C418D-1526-4FA9-93AD-3AFA6A7F9A25}"/>
            </a:ext>
          </a:extLst>
        </xdr:cNvPr>
        <xdr:cNvSpPr/>
      </xdr:nvSpPr>
      <xdr:spPr>
        <a:xfrm>
          <a:off x="5494336" y="1984223"/>
          <a:ext cx="1791531" cy="819979"/>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1"/>
        <a:lstStyle/>
        <a:p>
          <a:pPr algn="ctr"/>
          <a:r>
            <a:rPr lang="nl-NL" sz="1000" b="1">
              <a:solidFill>
                <a:srgbClr val="134988"/>
              </a:solidFill>
            </a:rPr>
            <a:t>2. </a:t>
          </a:r>
          <a:r>
            <a:rPr lang="nl-NL" sz="1000">
              <a:solidFill>
                <a:srgbClr val="134988"/>
              </a:solidFill>
              <a:effectLst/>
              <a:latin typeface="+mn-lt"/>
              <a:ea typeface="+mn-ea"/>
              <a:cs typeface="+mn-cs"/>
            </a:rPr>
            <a:t>In welke hoedanigheid vraagt de</a:t>
          </a:r>
          <a:r>
            <a:rPr lang="nl-NL" sz="1000" baseline="0">
              <a:solidFill>
                <a:srgbClr val="134988"/>
              </a:solidFill>
              <a:effectLst/>
              <a:latin typeface="+mn-lt"/>
              <a:ea typeface="+mn-ea"/>
              <a:cs typeface="+mn-cs"/>
            </a:rPr>
            <a:t> aanvrager </a:t>
          </a:r>
          <a:r>
            <a:rPr lang="nl-NL" sz="1000">
              <a:solidFill>
                <a:srgbClr val="134988"/>
              </a:solidFill>
              <a:effectLst/>
              <a:latin typeface="+mn-lt"/>
              <a:ea typeface="+mn-ea"/>
              <a:cs typeface="+mn-cs"/>
            </a:rPr>
            <a:t>de vastgoedfinanciering aan?</a:t>
          </a:r>
          <a:endParaRPr lang="nl-NL" sz="1000" baseline="0">
            <a:solidFill>
              <a:srgbClr val="134988"/>
            </a:solidFill>
          </a:endParaRPr>
        </a:p>
      </xdr:txBody>
    </xdr:sp>
    <xdr:clientData/>
  </xdr:twoCellAnchor>
  <xdr:twoCellAnchor>
    <xdr:from>
      <xdr:col>9</xdr:col>
      <xdr:colOff>44179</xdr:colOff>
      <xdr:row>56</xdr:row>
      <xdr:rowOff>159212</xdr:rowOff>
    </xdr:from>
    <xdr:to>
      <xdr:col>12</xdr:col>
      <xdr:colOff>10624</xdr:colOff>
      <xdr:row>61</xdr:row>
      <xdr:rowOff>26691</xdr:rowOff>
    </xdr:to>
    <xdr:sp macro="" textlink="">
      <xdr:nvSpPr>
        <xdr:cNvPr id="13" name="Rechthoek 12">
          <a:extLst>
            <a:ext uri="{FF2B5EF4-FFF2-40B4-BE49-F238E27FC236}">
              <a16:creationId xmlns:a16="http://schemas.microsoft.com/office/drawing/2014/main" id="{8BBA9BBD-E8A6-4113-B995-5559A848EC58}"/>
            </a:ext>
          </a:extLst>
        </xdr:cNvPr>
        <xdr:cNvSpPr/>
      </xdr:nvSpPr>
      <xdr:spPr>
        <a:xfrm>
          <a:off x="5492479" y="10855787"/>
          <a:ext cx="1795245" cy="819979"/>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1"/>
        <a:lstStyle/>
        <a:p>
          <a:pPr algn="ctr"/>
          <a:r>
            <a:rPr lang="nl-NL" sz="1000" b="1" i="0" u="none" strike="noStrike">
              <a:solidFill>
                <a:srgbClr val="134988"/>
              </a:solidFill>
              <a:effectLst/>
              <a:latin typeface="+mn-lt"/>
              <a:ea typeface="+mn-ea"/>
              <a:cs typeface="+mn-cs"/>
            </a:rPr>
            <a:t>7. </a:t>
          </a:r>
          <a:r>
            <a:rPr lang="nl-NL" sz="1000" b="0" i="0" u="none" strike="noStrike">
              <a:solidFill>
                <a:srgbClr val="134988"/>
              </a:solidFill>
              <a:effectLst/>
              <a:latin typeface="+mn-lt"/>
              <a:ea typeface="+mn-ea"/>
              <a:cs typeface="+mn-cs"/>
            </a:rPr>
            <a:t>Bedragen</a:t>
          </a:r>
          <a:r>
            <a:rPr lang="nl-NL" sz="1000" b="0" i="0" u="none" strike="noStrike" baseline="0">
              <a:solidFill>
                <a:srgbClr val="134988"/>
              </a:solidFill>
              <a:effectLst/>
              <a:latin typeface="+mn-lt"/>
              <a:ea typeface="+mn-ea"/>
              <a:cs typeface="+mn-cs"/>
            </a:rPr>
            <a:t> de bruto huurinkomsten</a:t>
          </a:r>
        </a:p>
        <a:p>
          <a:pPr algn="ctr"/>
          <a:r>
            <a:rPr lang="nl-NL" sz="1000" b="0" i="0" u="none" strike="noStrike" baseline="0">
              <a:solidFill>
                <a:srgbClr val="134988"/>
              </a:solidFill>
              <a:effectLst/>
              <a:latin typeface="+mn-lt"/>
              <a:ea typeface="+mn-ea"/>
              <a:cs typeface="+mn-cs"/>
            </a:rPr>
            <a:t>minimaal EUR 60.000,- </a:t>
          </a:r>
        </a:p>
        <a:p>
          <a:pPr algn="ctr"/>
          <a:r>
            <a:rPr lang="nl-NL" sz="1000" b="0" i="0" u="none" strike="noStrike" baseline="0">
              <a:solidFill>
                <a:srgbClr val="134988"/>
              </a:solidFill>
              <a:effectLst/>
              <a:latin typeface="+mn-lt"/>
              <a:ea typeface="+mn-ea"/>
              <a:cs typeface="+mn-cs"/>
            </a:rPr>
            <a:t>netto per jaar</a:t>
          </a:r>
          <a:endParaRPr lang="nl-NL" sz="1000">
            <a:solidFill>
              <a:srgbClr val="134988"/>
            </a:solidFill>
            <a:effectLst/>
          </a:endParaRPr>
        </a:p>
      </xdr:txBody>
    </xdr:sp>
    <xdr:clientData/>
  </xdr:twoCellAnchor>
  <xdr:twoCellAnchor>
    <xdr:from>
      <xdr:col>2</xdr:col>
      <xdr:colOff>102578</xdr:colOff>
      <xdr:row>3</xdr:row>
      <xdr:rowOff>50978</xdr:rowOff>
    </xdr:from>
    <xdr:to>
      <xdr:col>14</xdr:col>
      <xdr:colOff>558759</xdr:colOff>
      <xdr:row>3</xdr:row>
      <xdr:rowOff>50978</xdr:rowOff>
    </xdr:to>
    <xdr:cxnSp macro="">
      <xdr:nvCxnSpPr>
        <xdr:cNvPr id="14" name="Rechte verbindingslijn 13">
          <a:extLst>
            <a:ext uri="{FF2B5EF4-FFF2-40B4-BE49-F238E27FC236}">
              <a16:creationId xmlns:a16="http://schemas.microsoft.com/office/drawing/2014/main" id="{16F6FB40-4885-4AF4-87F9-F5A492CC6038}"/>
            </a:ext>
          </a:extLst>
        </xdr:cNvPr>
        <xdr:cNvCxnSpPr/>
      </xdr:nvCxnSpPr>
      <xdr:spPr>
        <a:xfrm flipV="1">
          <a:off x="1759928" y="651053"/>
          <a:ext cx="7295131"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182805</xdr:colOff>
      <xdr:row>9</xdr:row>
      <xdr:rowOff>63253</xdr:rowOff>
    </xdr:from>
    <xdr:to>
      <xdr:col>16</xdr:col>
      <xdr:colOff>36585</xdr:colOff>
      <xdr:row>9</xdr:row>
      <xdr:rowOff>63253</xdr:rowOff>
    </xdr:to>
    <xdr:cxnSp macro="">
      <xdr:nvCxnSpPr>
        <xdr:cNvPr id="15" name="Rechte verbindingslijn 14">
          <a:extLst>
            <a:ext uri="{FF2B5EF4-FFF2-40B4-BE49-F238E27FC236}">
              <a16:creationId xmlns:a16="http://schemas.microsoft.com/office/drawing/2014/main" id="{C65546A4-965C-44C3-A21C-D0F59E8FA4BD}"/>
            </a:ext>
          </a:extLst>
        </xdr:cNvPr>
        <xdr:cNvCxnSpPr/>
      </xdr:nvCxnSpPr>
      <xdr:spPr>
        <a:xfrm flipV="1">
          <a:off x="1973505" y="1806328"/>
          <a:ext cx="7283280"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353932</xdr:colOff>
      <xdr:row>14</xdr:row>
      <xdr:rowOff>108627</xdr:rowOff>
    </xdr:from>
    <xdr:to>
      <xdr:col>10</xdr:col>
      <xdr:colOff>333859</xdr:colOff>
      <xdr:row>16</xdr:row>
      <xdr:rowOff>86642</xdr:rowOff>
    </xdr:to>
    <xdr:cxnSp macro="">
      <xdr:nvCxnSpPr>
        <xdr:cNvPr id="16" name="Verbindingslijn: gebogen 15">
          <a:extLst>
            <a:ext uri="{FF2B5EF4-FFF2-40B4-BE49-F238E27FC236}">
              <a16:creationId xmlns:a16="http://schemas.microsoft.com/office/drawing/2014/main" id="{93A79F5E-6D1C-4ABF-9A3E-96EC5F5A597A}"/>
            </a:ext>
          </a:extLst>
        </xdr:cNvPr>
        <xdr:cNvCxnSpPr>
          <a:stCxn id="12" idx="2"/>
          <a:endCxn id="23" idx="0"/>
        </xdr:cNvCxnSpPr>
      </xdr:nvCxnSpPr>
      <xdr:spPr>
        <a:xfrm rot="5400000">
          <a:off x="5612688" y="2384146"/>
          <a:ext cx="359015" cy="1199127"/>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424771</xdr:colOff>
      <xdr:row>16</xdr:row>
      <xdr:rowOff>86642</xdr:rowOff>
    </xdr:from>
    <xdr:to>
      <xdr:col>11</xdr:col>
      <xdr:colOff>242945</xdr:colOff>
      <xdr:row>19</xdr:row>
      <xdr:rowOff>55142</xdr:rowOff>
    </xdr:to>
    <xdr:sp macro="" textlink="">
      <xdr:nvSpPr>
        <xdr:cNvPr id="17" name="Rechthoek 16">
          <a:extLst>
            <a:ext uri="{FF2B5EF4-FFF2-40B4-BE49-F238E27FC236}">
              <a16:creationId xmlns:a16="http://schemas.microsoft.com/office/drawing/2014/main" id="{5F5E64C6-54F9-4852-9603-932E2E2DCA39}"/>
            </a:ext>
          </a:extLst>
        </xdr:cNvPr>
        <xdr:cNvSpPr/>
      </xdr:nvSpPr>
      <xdr:spPr>
        <a:xfrm>
          <a:off x="5873071" y="3163217"/>
          <a:ext cx="1037374" cy="54000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1"/>
        <a:lstStyle/>
        <a:p>
          <a:pPr algn="ctr"/>
          <a:r>
            <a:rPr lang="nl-NL" sz="900" b="0" baseline="0">
              <a:solidFill>
                <a:schemeClr val="tx1">
                  <a:lumMod val="75000"/>
                  <a:lumOff val="25000"/>
                </a:schemeClr>
              </a:solidFill>
              <a:latin typeface="+mn-lt"/>
            </a:rPr>
            <a:t>Natuurlijk Persoon of Eenmanszaak </a:t>
          </a:r>
        </a:p>
      </xdr:txBody>
    </xdr:sp>
    <xdr:clientData/>
  </xdr:twoCellAnchor>
  <xdr:twoCellAnchor>
    <xdr:from>
      <xdr:col>9</xdr:col>
      <xdr:colOff>50799</xdr:colOff>
      <xdr:row>21</xdr:row>
      <xdr:rowOff>33157</xdr:rowOff>
    </xdr:from>
    <xdr:to>
      <xdr:col>12</xdr:col>
      <xdr:colOff>4005</xdr:colOff>
      <xdr:row>27</xdr:row>
      <xdr:rowOff>48301</xdr:rowOff>
    </xdr:to>
    <xdr:sp macro="" textlink="">
      <xdr:nvSpPr>
        <xdr:cNvPr id="18" name="Rechthoek 17">
          <a:extLst>
            <a:ext uri="{FF2B5EF4-FFF2-40B4-BE49-F238E27FC236}">
              <a16:creationId xmlns:a16="http://schemas.microsoft.com/office/drawing/2014/main" id="{99D2568C-7FC6-4BF5-98E2-786F62788841}"/>
            </a:ext>
          </a:extLst>
        </xdr:cNvPr>
        <xdr:cNvSpPr/>
      </xdr:nvSpPr>
      <xdr:spPr>
        <a:xfrm>
          <a:off x="5487376" y="4062965"/>
          <a:ext cx="1777610" cy="1158144"/>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1"/>
        <a:lstStyle/>
        <a:p>
          <a:pPr algn="ctr"/>
          <a:r>
            <a:rPr lang="nl-NL" sz="1000" b="1" i="0">
              <a:solidFill>
                <a:srgbClr val="134988"/>
              </a:solidFill>
              <a:effectLst/>
              <a:latin typeface="+mn-lt"/>
              <a:ea typeface="+mn-ea"/>
              <a:cs typeface="+mn-cs"/>
            </a:rPr>
            <a:t>3. </a:t>
          </a:r>
          <a:r>
            <a:rPr lang="nl-NL" sz="1000" b="0" i="0">
              <a:solidFill>
                <a:srgbClr val="134988"/>
              </a:solidFill>
              <a:effectLst/>
              <a:latin typeface="+mn-lt"/>
              <a:ea typeface="+mn-ea"/>
              <a:cs typeface="+mn-cs"/>
            </a:rPr>
            <a:t>Worden</a:t>
          </a:r>
          <a:r>
            <a:rPr lang="nl-NL" sz="1000" b="0" i="0" baseline="0">
              <a:solidFill>
                <a:srgbClr val="134988"/>
              </a:solidFill>
              <a:effectLst/>
              <a:latin typeface="+mn-lt"/>
              <a:ea typeface="+mn-ea"/>
              <a:cs typeface="+mn-cs"/>
            </a:rPr>
            <a:t> er door de aanvrager</a:t>
          </a:r>
          <a:r>
            <a:rPr lang="nl-NL" sz="1000" b="0" i="0">
              <a:solidFill>
                <a:srgbClr val="134988"/>
              </a:solidFill>
              <a:effectLst/>
              <a:latin typeface="+mn-lt"/>
              <a:ea typeface="+mn-ea"/>
              <a:cs typeface="+mn-cs"/>
            </a:rPr>
            <a:t> </a:t>
          </a:r>
          <a:r>
            <a:rPr lang="nl-NL" sz="1000" b="0" i="0" baseline="0">
              <a:solidFill>
                <a:srgbClr val="134988"/>
              </a:solidFill>
              <a:effectLst/>
              <a:latin typeface="+mn-lt"/>
              <a:ea typeface="+mn-ea"/>
              <a:cs typeface="+mn-cs"/>
            </a:rPr>
            <a:t>activiteiten verricht in het </a:t>
          </a:r>
          <a:r>
            <a:rPr lang="nl-NL" sz="1000" b="0" i="0">
              <a:solidFill>
                <a:srgbClr val="134988"/>
              </a:solidFill>
              <a:effectLst/>
              <a:latin typeface="+mn-lt"/>
              <a:ea typeface="+mn-ea"/>
              <a:cs typeface="+mn-cs"/>
            </a:rPr>
            <a:t>kader van een bedrijf of beroepsuitoefening die betrekking op: bemiddeling in, beheer</a:t>
          </a:r>
          <a:r>
            <a:rPr lang="nl-NL" sz="1000" b="0" i="0" baseline="0">
              <a:solidFill>
                <a:srgbClr val="134988"/>
              </a:solidFill>
              <a:effectLst/>
              <a:latin typeface="+mn-lt"/>
              <a:ea typeface="+mn-ea"/>
              <a:cs typeface="+mn-cs"/>
            </a:rPr>
            <a:t> van, handel in en/of verhuur van onroerend goed?</a:t>
          </a:r>
          <a:endParaRPr lang="nl-NL" sz="1000" baseline="0">
            <a:solidFill>
              <a:srgbClr val="134988"/>
            </a:solidFill>
          </a:endParaRPr>
        </a:p>
      </xdr:txBody>
    </xdr:sp>
    <xdr:clientData/>
  </xdr:twoCellAnchor>
  <xdr:twoCellAnchor>
    <xdr:from>
      <xdr:col>9</xdr:col>
      <xdr:colOff>44179</xdr:colOff>
      <xdr:row>29</xdr:row>
      <xdr:rowOff>26316</xdr:rowOff>
    </xdr:from>
    <xdr:to>
      <xdr:col>12</xdr:col>
      <xdr:colOff>10624</xdr:colOff>
      <xdr:row>33</xdr:row>
      <xdr:rowOff>25679</xdr:rowOff>
    </xdr:to>
    <xdr:sp macro="" textlink="">
      <xdr:nvSpPr>
        <xdr:cNvPr id="19" name="Rechthoek 18">
          <a:extLst>
            <a:ext uri="{FF2B5EF4-FFF2-40B4-BE49-F238E27FC236}">
              <a16:creationId xmlns:a16="http://schemas.microsoft.com/office/drawing/2014/main" id="{49F9F9B2-23C6-484F-8B69-D5F50D52AA2D}"/>
            </a:ext>
          </a:extLst>
        </xdr:cNvPr>
        <xdr:cNvSpPr/>
      </xdr:nvSpPr>
      <xdr:spPr>
        <a:xfrm>
          <a:off x="5492479" y="5579391"/>
          <a:ext cx="1795245" cy="761363"/>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1"/>
        <a:lstStyle/>
        <a:p>
          <a:pPr algn="ctr"/>
          <a:r>
            <a:rPr lang="nl-NL" sz="1000" b="1" baseline="0">
              <a:solidFill>
                <a:srgbClr val="134988"/>
              </a:solidFill>
            </a:rPr>
            <a:t>4. </a:t>
          </a:r>
          <a:r>
            <a:rPr lang="nl-NL" sz="1000" baseline="0">
              <a:solidFill>
                <a:srgbClr val="134988"/>
              </a:solidFill>
              <a:effectLst/>
              <a:latin typeface="+mn-lt"/>
              <a:ea typeface="+mn-ea"/>
              <a:cs typeface="+mn-cs"/>
            </a:rPr>
            <a:t>Heeft de aanvraag voor financiering betrekking op de pensioenvoorziening</a:t>
          </a:r>
          <a:r>
            <a:rPr lang="nl-NL" sz="1000" baseline="0">
              <a:solidFill>
                <a:srgbClr val="134988"/>
              </a:solidFill>
            </a:rPr>
            <a:t>?</a:t>
          </a:r>
        </a:p>
      </xdr:txBody>
    </xdr:sp>
    <xdr:clientData/>
  </xdr:twoCellAnchor>
  <xdr:twoCellAnchor>
    <xdr:from>
      <xdr:col>12</xdr:col>
      <xdr:colOff>499684</xdr:colOff>
      <xdr:row>29</xdr:row>
      <xdr:rowOff>64350</xdr:rowOff>
    </xdr:from>
    <xdr:to>
      <xdr:col>14</xdr:col>
      <xdr:colOff>515804</xdr:colOff>
      <xdr:row>32</xdr:row>
      <xdr:rowOff>183047</xdr:rowOff>
    </xdr:to>
    <xdr:sp macro="" textlink="">
      <xdr:nvSpPr>
        <xdr:cNvPr id="20" name="Ovaal 19">
          <a:extLst>
            <a:ext uri="{FF2B5EF4-FFF2-40B4-BE49-F238E27FC236}">
              <a16:creationId xmlns:a16="http://schemas.microsoft.com/office/drawing/2014/main" id="{CC84BCE9-4959-415E-87DC-9304A5BADD7A}"/>
            </a:ext>
          </a:extLst>
        </xdr:cNvPr>
        <xdr:cNvSpPr/>
      </xdr:nvSpPr>
      <xdr:spPr>
        <a:xfrm>
          <a:off x="7776784" y="5617425"/>
          <a:ext cx="1235320" cy="690197"/>
        </a:xfrm>
        <a:prstGeom prst="ellipse">
          <a:avLst/>
        </a:prstGeom>
        <a:solidFill>
          <a:srgbClr val="C00000">
            <a:alpha val="2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lang="nl-NL" sz="900" b="1">
              <a:solidFill>
                <a:srgbClr val="134988"/>
              </a:solidFill>
            </a:rPr>
            <a:t>Niet</a:t>
          </a:r>
          <a:r>
            <a:rPr lang="nl-NL" sz="900" b="1" baseline="0">
              <a:solidFill>
                <a:srgbClr val="134988"/>
              </a:solidFill>
            </a:rPr>
            <a:t> in aanmerking voor financiering</a:t>
          </a:r>
          <a:endParaRPr lang="nl-NL" sz="900" b="1">
            <a:solidFill>
              <a:srgbClr val="134988"/>
            </a:solidFill>
          </a:endParaRPr>
        </a:p>
      </xdr:txBody>
    </xdr:sp>
    <xdr:clientData/>
  </xdr:twoCellAnchor>
  <xdr:twoCellAnchor>
    <xdr:from>
      <xdr:col>12</xdr:col>
      <xdr:colOff>10624</xdr:colOff>
      <xdr:row>31</xdr:row>
      <xdr:rowOff>25998</xdr:rowOff>
    </xdr:from>
    <xdr:to>
      <xdr:col>12</xdr:col>
      <xdr:colOff>499684</xdr:colOff>
      <xdr:row>31</xdr:row>
      <xdr:rowOff>28449</xdr:rowOff>
    </xdr:to>
    <xdr:cxnSp macro="">
      <xdr:nvCxnSpPr>
        <xdr:cNvPr id="21" name="Rechte verbindingslijn met pijl 20">
          <a:extLst>
            <a:ext uri="{FF2B5EF4-FFF2-40B4-BE49-F238E27FC236}">
              <a16:creationId xmlns:a16="http://schemas.microsoft.com/office/drawing/2014/main" id="{7B3DC06D-33B0-456C-BE88-A852DC813D7F}"/>
            </a:ext>
          </a:extLst>
        </xdr:cNvPr>
        <xdr:cNvCxnSpPr>
          <a:stCxn id="19" idx="3"/>
          <a:endCxn id="20" idx="2"/>
        </xdr:cNvCxnSpPr>
      </xdr:nvCxnSpPr>
      <xdr:spPr>
        <a:xfrm>
          <a:off x="7287724" y="5960073"/>
          <a:ext cx="489060" cy="2451"/>
        </a:xfrm>
        <a:prstGeom prst="straightConnector1">
          <a:avLst/>
        </a:prstGeom>
        <a:ln>
          <a:solidFill>
            <a:srgbClr val="134988"/>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333858</xdr:colOff>
      <xdr:row>27</xdr:row>
      <xdr:rowOff>48301</xdr:rowOff>
    </xdr:from>
    <xdr:to>
      <xdr:col>10</xdr:col>
      <xdr:colOff>333859</xdr:colOff>
      <xdr:row>29</xdr:row>
      <xdr:rowOff>26316</xdr:rowOff>
    </xdr:to>
    <xdr:cxnSp macro="">
      <xdr:nvCxnSpPr>
        <xdr:cNvPr id="22" name="Rechte verbindingslijn met pijl 21">
          <a:extLst>
            <a:ext uri="{FF2B5EF4-FFF2-40B4-BE49-F238E27FC236}">
              <a16:creationId xmlns:a16="http://schemas.microsoft.com/office/drawing/2014/main" id="{8E7FAEA8-DED4-4B6D-A27E-01FEBBAA1988}"/>
            </a:ext>
          </a:extLst>
        </xdr:cNvPr>
        <xdr:cNvCxnSpPr>
          <a:stCxn id="18" idx="2"/>
          <a:endCxn id="19" idx="0"/>
        </xdr:cNvCxnSpPr>
      </xdr:nvCxnSpPr>
      <xdr:spPr>
        <a:xfrm flipH="1">
          <a:off x="6391758" y="5220376"/>
          <a:ext cx="1" cy="359015"/>
        </a:xfrm>
        <a:prstGeom prst="straightConnector1">
          <a:avLst/>
        </a:prstGeom>
        <a:ln>
          <a:solidFill>
            <a:srgbClr val="134988"/>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444844</xdr:colOff>
      <xdr:row>16</xdr:row>
      <xdr:rowOff>86642</xdr:rowOff>
    </xdr:from>
    <xdr:to>
      <xdr:col>9</xdr:col>
      <xdr:colOff>263018</xdr:colOff>
      <xdr:row>19</xdr:row>
      <xdr:rowOff>55142</xdr:rowOff>
    </xdr:to>
    <xdr:sp macro="" textlink="">
      <xdr:nvSpPr>
        <xdr:cNvPr id="23" name="Rechthoek 22">
          <a:extLst>
            <a:ext uri="{FF2B5EF4-FFF2-40B4-BE49-F238E27FC236}">
              <a16:creationId xmlns:a16="http://schemas.microsoft.com/office/drawing/2014/main" id="{5F67A9BC-5EF2-4763-A642-9D3E807B95F4}"/>
            </a:ext>
          </a:extLst>
        </xdr:cNvPr>
        <xdr:cNvSpPr/>
      </xdr:nvSpPr>
      <xdr:spPr>
        <a:xfrm>
          <a:off x="4673944" y="3163217"/>
          <a:ext cx="1037374" cy="54000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1"/>
        <a:lstStyle/>
        <a:p>
          <a:pPr algn="ctr"/>
          <a:r>
            <a:rPr lang="nl-NL" sz="900" b="0" baseline="0">
              <a:solidFill>
                <a:sysClr val="windowText" lastClr="000000"/>
              </a:solidFill>
              <a:effectLst/>
              <a:latin typeface="+mn-lt"/>
              <a:ea typeface="+mn-ea"/>
              <a:cs typeface="+mn-cs"/>
            </a:rPr>
            <a:t>BV, VOF, of Maatschap</a:t>
          </a:r>
          <a:endParaRPr lang="nl-NL" sz="900" b="0" baseline="0">
            <a:solidFill>
              <a:sysClr val="windowText" lastClr="000000"/>
            </a:solidFill>
            <a:latin typeface="+mn-lt"/>
          </a:endParaRPr>
        </a:p>
      </xdr:txBody>
    </xdr:sp>
    <xdr:clientData/>
  </xdr:twoCellAnchor>
  <xdr:twoCellAnchor>
    <xdr:from>
      <xdr:col>9</xdr:col>
      <xdr:colOff>39417</xdr:colOff>
      <xdr:row>35</xdr:row>
      <xdr:rowOff>3694</xdr:rowOff>
    </xdr:from>
    <xdr:to>
      <xdr:col>12</xdr:col>
      <xdr:colOff>15387</xdr:colOff>
      <xdr:row>39</xdr:row>
      <xdr:rowOff>61673</xdr:rowOff>
    </xdr:to>
    <xdr:sp macro="" textlink="">
      <xdr:nvSpPr>
        <xdr:cNvPr id="24" name="Rechthoek 23">
          <a:extLst>
            <a:ext uri="{FF2B5EF4-FFF2-40B4-BE49-F238E27FC236}">
              <a16:creationId xmlns:a16="http://schemas.microsoft.com/office/drawing/2014/main" id="{77A3E871-3D43-47F9-A9A4-9D2A93F64B47}"/>
            </a:ext>
          </a:extLst>
        </xdr:cNvPr>
        <xdr:cNvSpPr/>
      </xdr:nvSpPr>
      <xdr:spPr>
        <a:xfrm>
          <a:off x="5487717" y="6699769"/>
          <a:ext cx="1804770" cy="819979"/>
        </a:xfrm>
        <a:prstGeom prst="rect">
          <a:avLst/>
        </a:prstGeom>
        <a:solidFill>
          <a:schemeClr val="accent5">
            <a:lumMod val="20000"/>
            <a:lumOff val="80000"/>
          </a:schemeClr>
        </a:solidFill>
        <a:ln>
          <a:solidFill>
            <a:srgbClr val="E2646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1"/>
        <a:lstStyle/>
        <a:p>
          <a:pPr algn="ctr"/>
          <a:r>
            <a:rPr lang="nl-NL" sz="1000" b="1" baseline="0">
              <a:solidFill>
                <a:srgbClr val="134988"/>
              </a:solidFill>
            </a:rPr>
            <a:t>5. </a:t>
          </a:r>
          <a:r>
            <a:rPr lang="nl-NL" sz="1000" baseline="0">
              <a:solidFill>
                <a:srgbClr val="134988"/>
              </a:solidFill>
            </a:rPr>
            <a:t>Hoeveel (vastgoed) transacties gericht op de verhuur van vastgoed heeft de aanvrager verricht in de afgelopen 3 jaar?</a:t>
          </a:r>
        </a:p>
      </xdr:txBody>
    </xdr:sp>
    <xdr:clientData/>
  </xdr:twoCellAnchor>
  <xdr:twoCellAnchor>
    <xdr:from>
      <xdr:col>3</xdr:col>
      <xdr:colOff>549815</xdr:colOff>
      <xdr:row>41</xdr:row>
      <xdr:rowOff>39688</xdr:rowOff>
    </xdr:from>
    <xdr:to>
      <xdr:col>5</xdr:col>
      <xdr:colOff>369172</xdr:colOff>
      <xdr:row>44</xdr:row>
      <xdr:rowOff>8188</xdr:rowOff>
    </xdr:to>
    <xdr:sp macro="" textlink="">
      <xdr:nvSpPr>
        <xdr:cNvPr id="25" name="Rechthoek 24">
          <a:extLst>
            <a:ext uri="{FF2B5EF4-FFF2-40B4-BE49-F238E27FC236}">
              <a16:creationId xmlns:a16="http://schemas.microsoft.com/office/drawing/2014/main" id="{B21894E4-6725-4DD0-BD5B-FAE5D3BF93CC}"/>
            </a:ext>
          </a:extLst>
        </xdr:cNvPr>
        <xdr:cNvSpPr/>
      </xdr:nvSpPr>
      <xdr:spPr>
        <a:xfrm>
          <a:off x="2340515" y="7878763"/>
          <a:ext cx="1038557" cy="54000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1"/>
        <a:lstStyle/>
        <a:p>
          <a:pPr algn="ctr"/>
          <a:r>
            <a:rPr lang="nl-NL" sz="900" b="0" i="1" baseline="0">
              <a:solidFill>
                <a:schemeClr val="tx1">
                  <a:lumMod val="75000"/>
                  <a:lumOff val="25000"/>
                </a:schemeClr>
              </a:solidFill>
            </a:rPr>
            <a:t>10 of meer </a:t>
          </a:r>
        </a:p>
        <a:p>
          <a:pPr algn="ctr"/>
          <a:r>
            <a:rPr lang="nl-NL" sz="900" b="0" baseline="0">
              <a:solidFill>
                <a:schemeClr val="tx1">
                  <a:lumMod val="75000"/>
                  <a:lumOff val="25000"/>
                </a:schemeClr>
              </a:solidFill>
            </a:rPr>
            <a:t>transacties</a:t>
          </a:r>
        </a:p>
      </xdr:txBody>
    </xdr:sp>
    <xdr:clientData/>
  </xdr:twoCellAnchor>
  <xdr:twoCellAnchor>
    <xdr:from>
      <xdr:col>9</xdr:col>
      <xdr:colOff>44179</xdr:colOff>
      <xdr:row>4</xdr:row>
      <xdr:rowOff>14654</xdr:rowOff>
    </xdr:from>
    <xdr:to>
      <xdr:col>12</xdr:col>
      <xdr:colOff>10624</xdr:colOff>
      <xdr:row>8</xdr:row>
      <xdr:rowOff>72633</xdr:rowOff>
    </xdr:to>
    <xdr:sp macro="" textlink="">
      <xdr:nvSpPr>
        <xdr:cNvPr id="26" name="Rechthoek 25">
          <a:extLst>
            <a:ext uri="{FF2B5EF4-FFF2-40B4-BE49-F238E27FC236}">
              <a16:creationId xmlns:a16="http://schemas.microsoft.com/office/drawing/2014/main" id="{845D38D9-273E-4CA4-851D-CD8EDEF39EDD}"/>
            </a:ext>
          </a:extLst>
        </xdr:cNvPr>
        <xdr:cNvSpPr/>
      </xdr:nvSpPr>
      <xdr:spPr>
        <a:xfrm>
          <a:off x="5492479" y="805229"/>
          <a:ext cx="1795245" cy="819979"/>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1"/>
        <a:lstStyle/>
        <a:p>
          <a:pPr algn="ctr"/>
          <a:r>
            <a:rPr lang="nl-NL" sz="1000" b="1" baseline="0">
              <a:solidFill>
                <a:srgbClr val="134988"/>
              </a:solidFill>
            </a:rPr>
            <a:t>1. </a:t>
          </a:r>
          <a:r>
            <a:rPr lang="nl-NL" sz="1000" baseline="0">
              <a:solidFill>
                <a:srgbClr val="134988"/>
              </a:solidFill>
            </a:rPr>
            <a:t>Heeft de aanvraag </a:t>
          </a:r>
        </a:p>
        <a:p>
          <a:pPr algn="ctr"/>
          <a:r>
            <a:rPr lang="nl-NL" sz="1000" baseline="0">
              <a:solidFill>
                <a:srgbClr val="134988"/>
              </a:solidFill>
            </a:rPr>
            <a:t>betrekking op commerciële verhuur aan derden; </a:t>
          </a:r>
          <a:r>
            <a:rPr lang="nl-NL" sz="1000" i="0" baseline="0">
              <a:solidFill>
                <a:srgbClr val="134988"/>
              </a:solidFill>
            </a:rPr>
            <a:t>niet zijnde  eigen bewoning?</a:t>
          </a:r>
        </a:p>
      </xdr:txBody>
    </xdr:sp>
    <xdr:clientData/>
  </xdr:twoCellAnchor>
  <xdr:twoCellAnchor>
    <xdr:from>
      <xdr:col>1</xdr:col>
      <xdr:colOff>217966</xdr:colOff>
      <xdr:row>8</xdr:row>
      <xdr:rowOff>113093</xdr:rowOff>
    </xdr:from>
    <xdr:to>
      <xdr:col>3</xdr:col>
      <xdr:colOff>279141</xdr:colOff>
      <xdr:row>9</xdr:row>
      <xdr:rowOff>70598</xdr:rowOff>
    </xdr:to>
    <xdr:sp macro="" textlink="">
      <xdr:nvSpPr>
        <xdr:cNvPr id="27" name="Rechthoek 26">
          <a:extLst>
            <a:ext uri="{FF2B5EF4-FFF2-40B4-BE49-F238E27FC236}">
              <a16:creationId xmlns:a16="http://schemas.microsoft.com/office/drawing/2014/main" id="{BC08692D-C450-4888-9B4F-629B281C3C69}"/>
            </a:ext>
          </a:extLst>
        </xdr:cNvPr>
        <xdr:cNvSpPr/>
      </xdr:nvSpPr>
      <xdr:spPr>
        <a:xfrm>
          <a:off x="475141" y="1665668"/>
          <a:ext cx="1594700" cy="148005"/>
        </a:xfrm>
        <a:prstGeom prst="rect">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lang="nl-NL" sz="900" b="1"/>
            <a:t>B.</a:t>
          </a:r>
          <a:r>
            <a:rPr lang="nl-NL" sz="900" b="1" baseline="0"/>
            <a:t> Rechtsvorm en activiteiten</a:t>
          </a:r>
          <a:endParaRPr lang="nl-NL" sz="900" b="1"/>
        </a:p>
      </xdr:txBody>
    </xdr:sp>
    <xdr:clientData/>
  </xdr:twoCellAnchor>
  <xdr:twoCellAnchor>
    <xdr:from>
      <xdr:col>10</xdr:col>
      <xdr:colOff>333858</xdr:colOff>
      <xdr:row>8</xdr:row>
      <xdr:rowOff>72633</xdr:rowOff>
    </xdr:from>
    <xdr:to>
      <xdr:col>10</xdr:col>
      <xdr:colOff>333858</xdr:colOff>
      <xdr:row>10</xdr:row>
      <xdr:rowOff>50648</xdr:rowOff>
    </xdr:to>
    <xdr:cxnSp macro="">
      <xdr:nvCxnSpPr>
        <xdr:cNvPr id="28" name="Rechte verbindingslijn met pijl 27">
          <a:extLst>
            <a:ext uri="{FF2B5EF4-FFF2-40B4-BE49-F238E27FC236}">
              <a16:creationId xmlns:a16="http://schemas.microsoft.com/office/drawing/2014/main" id="{13F598F1-BD02-47C9-80D3-E2FEA033C763}"/>
            </a:ext>
          </a:extLst>
        </xdr:cNvPr>
        <xdr:cNvCxnSpPr>
          <a:stCxn id="26" idx="2"/>
          <a:endCxn id="12" idx="0"/>
        </xdr:cNvCxnSpPr>
      </xdr:nvCxnSpPr>
      <xdr:spPr>
        <a:xfrm>
          <a:off x="6391758" y="1625208"/>
          <a:ext cx="0" cy="359015"/>
        </a:xfrm>
        <a:prstGeom prst="straightConnector1">
          <a:avLst/>
        </a:prstGeom>
        <a:ln>
          <a:solidFill>
            <a:srgbClr val="134988"/>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344073</xdr:colOff>
      <xdr:row>8</xdr:row>
      <xdr:rowOff>135026</xdr:rowOff>
    </xdr:from>
    <xdr:to>
      <xdr:col>11</xdr:col>
      <xdr:colOff>55160</xdr:colOff>
      <xdr:row>9</xdr:row>
      <xdr:rowOff>49696</xdr:rowOff>
    </xdr:to>
    <xdr:sp macro="" textlink="">
      <xdr:nvSpPr>
        <xdr:cNvPr id="29" name="Rechthoek 28">
          <a:extLst>
            <a:ext uri="{FF2B5EF4-FFF2-40B4-BE49-F238E27FC236}">
              <a16:creationId xmlns:a16="http://schemas.microsoft.com/office/drawing/2014/main" id="{C3D465E2-42EE-4AF2-BE69-D0D7EDD2D0F7}"/>
            </a:ext>
          </a:extLst>
        </xdr:cNvPr>
        <xdr:cNvSpPr/>
      </xdr:nvSpPr>
      <xdr:spPr>
        <a:xfrm>
          <a:off x="6401973" y="1687601"/>
          <a:ext cx="320687" cy="1051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lang="nl-NL" sz="1100" baseline="0">
              <a:solidFill>
                <a:sysClr val="windowText" lastClr="000000"/>
              </a:solidFill>
            </a:rPr>
            <a:t>Ja</a:t>
          </a:r>
        </a:p>
      </xdr:txBody>
    </xdr:sp>
    <xdr:clientData/>
  </xdr:twoCellAnchor>
  <xdr:twoCellAnchor>
    <xdr:from>
      <xdr:col>12</xdr:col>
      <xdr:colOff>132133</xdr:colOff>
      <xdr:row>5</xdr:row>
      <xdr:rowOff>25250</xdr:rowOff>
    </xdr:from>
    <xdr:to>
      <xdr:col>12</xdr:col>
      <xdr:colOff>449357</xdr:colOff>
      <xdr:row>6</xdr:row>
      <xdr:rowOff>50750</xdr:rowOff>
    </xdr:to>
    <xdr:sp macro="" textlink="">
      <xdr:nvSpPr>
        <xdr:cNvPr id="30" name="Rechthoek 29">
          <a:extLst>
            <a:ext uri="{FF2B5EF4-FFF2-40B4-BE49-F238E27FC236}">
              <a16:creationId xmlns:a16="http://schemas.microsoft.com/office/drawing/2014/main" id="{0A87B265-246E-4050-B89C-BAE6EC2FF9AD}"/>
            </a:ext>
          </a:extLst>
        </xdr:cNvPr>
        <xdr:cNvSpPr/>
      </xdr:nvSpPr>
      <xdr:spPr>
        <a:xfrm>
          <a:off x="7409233" y="1006325"/>
          <a:ext cx="3172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lang="nl-NL" sz="1100" baseline="0">
              <a:solidFill>
                <a:sysClr val="windowText" lastClr="000000"/>
              </a:solidFill>
            </a:rPr>
            <a:t>Nee</a:t>
          </a:r>
        </a:p>
      </xdr:txBody>
    </xdr:sp>
    <xdr:clientData/>
  </xdr:twoCellAnchor>
  <xdr:twoCellAnchor>
    <xdr:from>
      <xdr:col>12</xdr:col>
      <xdr:colOff>10624</xdr:colOff>
      <xdr:row>6</xdr:row>
      <xdr:rowOff>43644</xdr:rowOff>
    </xdr:from>
    <xdr:to>
      <xdr:col>13</xdr:col>
      <xdr:colOff>507744</xdr:colOff>
      <xdr:row>29</xdr:row>
      <xdr:rowOff>64350</xdr:rowOff>
    </xdr:to>
    <xdr:cxnSp macro="">
      <xdr:nvCxnSpPr>
        <xdr:cNvPr id="31" name="Verbindingslijn: gebogen 30">
          <a:extLst>
            <a:ext uri="{FF2B5EF4-FFF2-40B4-BE49-F238E27FC236}">
              <a16:creationId xmlns:a16="http://schemas.microsoft.com/office/drawing/2014/main" id="{66BC1E04-C3C1-4DF9-B813-68E007A580CA}"/>
            </a:ext>
          </a:extLst>
        </xdr:cNvPr>
        <xdr:cNvCxnSpPr>
          <a:stCxn id="26" idx="3"/>
          <a:endCxn id="20" idx="0"/>
        </xdr:cNvCxnSpPr>
      </xdr:nvCxnSpPr>
      <xdr:spPr>
        <a:xfrm>
          <a:off x="7287724" y="1215219"/>
          <a:ext cx="1106720" cy="4402206"/>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4005</xdr:colOff>
      <xdr:row>24</xdr:row>
      <xdr:rowOff>40729</xdr:rowOff>
    </xdr:from>
    <xdr:to>
      <xdr:col>13</xdr:col>
      <xdr:colOff>507744</xdr:colOff>
      <xdr:row>29</xdr:row>
      <xdr:rowOff>64350</xdr:rowOff>
    </xdr:to>
    <xdr:cxnSp macro="">
      <xdr:nvCxnSpPr>
        <xdr:cNvPr id="32" name="Verbindingslijn: gebogen 31">
          <a:extLst>
            <a:ext uri="{FF2B5EF4-FFF2-40B4-BE49-F238E27FC236}">
              <a16:creationId xmlns:a16="http://schemas.microsoft.com/office/drawing/2014/main" id="{BBA58D8B-E539-4643-A592-BEEAA5A62CC3}"/>
            </a:ext>
          </a:extLst>
        </xdr:cNvPr>
        <xdr:cNvCxnSpPr>
          <a:stCxn id="18" idx="3"/>
          <a:endCxn id="20" idx="0"/>
        </xdr:cNvCxnSpPr>
      </xdr:nvCxnSpPr>
      <xdr:spPr>
        <a:xfrm>
          <a:off x="7281105" y="4641304"/>
          <a:ext cx="1113339" cy="976121"/>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344073</xdr:colOff>
      <xdr:row>33</xdr:row>
      <xdr:rowOff>69275</xdr:rowOff>
    </xdr:from>
    <xdr:to>
      <xdr:col>11</xdr:col>
      <xdr:colOff>55160</xdr:colOff>
      <xdr:row>34</xdr:row>
      <xdr:rowOff>61164</xdr:rowOff>
    </xdr:to>
    <xdr:sp macro="" textlink="">
      <xdr:nvSpPr>
        <xdr:cNvPr id="33" name="Rechthoek 32">
          <a:extLst>
            <a:ext uri="{FF2B5EF4-FFF2-40B4-BE49-F238E27FC236}">
              <a16:creationId xmlns:a16="http://schemas.microsoft.com/office/drawing/2014/main" id="{C48D5D58-9FC7-4B01-8A56-A16CBDBED45E}"/>
            </a:ext>
          </a:extLst>
        </xdr:cNvPr>
        <xdr:cNvSpPr/>
      </xdr:nvSpPr>
      <xdr:spPr>
        <a:xfrm>
          <a:off x="6401973" y="6384350"/>
          <a:ext cx="320687" cy="1823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lang="nl-NL" sz="1100" baseline="0">
              <a:solidFill>
                <a:sysClr val="windowText" lastClr="000000"/>
              </a:solidFill>
            </a:rPr>
            <a:t>Nee</a:t>
          </a:r>
        </a:p>
      </xdr:txBody>
    </xdr:sp>
    <xdr:clientData/>
  </xdr:twoCellAnchor>
  <xdr:twoCellAnchor>
    <xdr:from>
      <xdr:col>10</xdr:col>
      <xdr:colOff>344073</xdr:colOff>
      <xdr:row>27</xdr:row>
      <xdr:rowOff>69976</xdr:rowOff>
    </xdr:from>
    <xdr:to>
      <xdr:col>11</xdr:col>
      <xdr:colOff>59939</xdr:colOff>
      <xdr:row>28</xdr:row>
      <xdr:rowOff>95476</xdr:rowOff>
    </xdr:to>
    <xdr:sp macro="" textlink="">
      <xdr:nvSpPr>
        <xdr:cNvPr id="34" name="Rechthoek 33">
          <a:extLst>
            <a:ext uri="{FF2B5EF4-FFF2-40B4-BE49-F238E27FC236}">
              <a16:creationId xmlns:a16="http://schemas.microsoft.com/office/drawing/2014/main" id="{18A01F59-E990-42AD-BC19-93131792ECFC}"/>
            </a:ext>
          </a:extLst>
        </xdr:cNvPr>
        <xdr:cNvSpPr/>
      </xdr:nvSpPr>
      <xdr:spPr>
        <a:xfrm>
          <a:off x="6401973" y="5242051"/>
          <a:ext cx="325466"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lang="nl-NL" sz="1100" baseline="0">
              <a:solidFill>
                <a:sysClr val="windowText" lastClr="000000"/>
              </a:solidFill>
            </a:rPr>
            <a:t>Ja</a:t>
          </a:r>
        </a:p>
      </xdr:txBody>
    </xdr:sp>
    <xdr:clientData/>
  </xdr:twoCellAnchor>
  <xdr:twoCellAnchor>
    <xdr:from>
      <xdr:col>10</xdr:col>
      <xdr:colOff>333858</xdr:colOff>
      <xdr:row>33</xdr:row>
      <xdr:rowOff>25679</xdr:rowOff>
    </xdr:from>
    <xdr:to>
      <xdr:col>10</xdr:col>
      <xdr:colOff>333859</xdr:colOff>
      <xdr:row>35</xdr:row>
      <xdr:rowOff>3694</xdr:rowOff>
    </xdr:to>
    <xdr:cxnSp macro="">
      <xdr:nvCxnSpPr>
        <xdr:cNvPr id="35" name="Rechte verbindingslijn met pijl 34">
          <a:extLst>
            <a:ext uri="{FF2B5EF4-FFF2-40B4-BE49-F238E27FC236}">
              <a16:creationId xmlns:a16="http://schemas.microsoft.com/office/drawing/2014/main" id="{A87370E1-0D61-4C88-9B9F-0870865677FB}"/>
            </a:ext>
          </a:extLst>
        </xdr:cNvPr>
        <xdr:cNvCxnSpPr>
          <a:stCxn id="19" idx="2"/>
          <a:endCxn id="24" idx="0"/>
        </xdr:cNvCxnSpPr>
      </xdr:nvCxnSpPr>
      <xdr:spPr>
        <a:xfrm>
          <a:off x="6391758" y="6340754"/>
          <a:ext cx="1" cy="359015"/>
        </a:xfrm>
        <a:prstGeom prst="straightConnector1">
          <a:avLst/>
        </a:prstGeom>
        <a:ln>
          <a:solidFill>
            <a:srgbClr val="134988"/>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39417</xdr:colOff>
      <xdr:row>45</xdr:row>
      <xdr:rowOff>176703</xdr:rowOff>
    </xdr:from>
    <xdr:to>
      <xdr:col>12</xdr:col>
      <xdr:colOff>15387</xdr:colOff>
      <xdr:row>50</xdr:row>
      <xdr:rowOff>44182</xdr:rowOff>
    </xdr:to>
    <xdr:sp macro="" textlink="">
      <xdr:nvSpPr>
        <xdr:cNvPr id="36" name="Rechthoek 35">
          <a:extLst>
            <a:ext uri="{FF2B5EF4-FFF2-40B4-BE49-F238E27FC236}">
              <a16:creationId xmlns:a16="http://schemas.microsoft.com/office/drawing/2014/main" id="{061799EC-8E74-4411-86C7-5BD9CCF8B733}"/>
            </a:ext>
          </a:extLst>
        </xdr:cNvPr>
        <xdr:cNvSpPr/>
      </xdr:nvSpPr>
      <xdr:spPr>
        <a:xfrm>
          <a:off x="5487717" y="8777778"/>
          <a:ext cx="1804770" cy="819979"/>
        </a:xfrm>
        <a:prstGeom prst="rect">
          <a:avLst/>
        </a:prstGeom>
        <a:solidFill>
          <a:schemeClr val="accent5">
            <a:lumMod val="20000"/>
            <a:lumOff val="80000"/>
          </a:schemeClr>
        </a:solidFill>
        <a:ln>
          <a:solidFill>
            <a:srgbClr val="E2646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1"/>
        <a:lstStyle/>
        <a:p>
          <a:pPr algn="ctr"/>
          <a:r>
            <a:rPr lang="nl-NL" sz="1000" b="1" baseline="0">
              <a:solidFill>
                <a:srgbClr val="134988"/>
              </a:solidFill>
            </a:rPr>
            <a:t>6. </a:t>
          </a:r>
          <a:r>
            <a:rPr lang="nl-NL" sz="1000" b="0" baseline="0">
              <a:solidFill>
                <a:srgbClr val="134988"/>
              </a:solidFill>
            </a:rPr>
            <a:t>Wat is de omvang van de vastgoedportefeuille inclusief het onderpand waarop de financieringsvraag betrekking heeft?</a:t>
          </a:r>
        </a:p>
      </xdr:txBody>
    </xdr:sp>
    <xdr:clientData/>
  </xdr:twoCellAnchor>
  <xdr:twoCellAnchor>
    <xdr:from>
      <xdr:col>11</xdr:col>
      <xdr:colOff>380213</xdr:colOff>
      <xdr:row>52</xdr:row>
      <xdr:rowOff>22197</xdr:rowOff>
    </xdr:from>
    <xdr:to>
      <xdr:col>13</xdr:col>
      <xdr:colOff>198387</xdr:colOff>
      <xdr:row>54</xdr:row>
      <xdr:rowOff>181197</xdr:rowOff>
    </xdr:to>
    <xdr:sp macro="" textlink="">
      <xdr:nvSpPr>
        <xdr:cNvPr id="37" name="Rechthoek 36">
          <a:extLst>
            <a:ext uri="{FF2B5EF4-FFF2-40B4-BE49-F238E27FC236}">
              <a16:creationId xmlns:a16="http://schemas.microsoft.com/office/drawing/2014/main" id="{FCE2907E-FA35-4841-8B5C-733102DF4EA0}"/>
            </a:ext>
          </a:extLst>
        </xdr:cNvPr>
        <xdr:cNvSpPr/>
      </xdr:nvSpPr>
      <xdr:spPr>
        <a:xfrm>
          <a:off x="6752110" y="9954473"/>
          <a:ext cx="1000587" cy="54000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1"/>
        <a:lstStyle/>
        <a:p>
          <a:r>
            <a:rPr lang="nl-NL" sz="800" b="0" i="1" baseline="0">
              <a:solidFill>
                <a:schemeClr val="tx1"/>
              </a:solidFill>
              <a:effectLst/>
              <a:latin typeface="+mn-lt"/>
              <a:ea typeface="+mn-ea"/>
              <a:cs typeface="+mn-cs"/>
            </a:rPr>
            <a:t>&lt;3 panden</a:t>
          </a:r>
        </a:p>
      </xdr:txBody>
    </xdr:sp>
    <xdr:clientData/>
  </xdr:twoCellAnchor>
  <xdr:twoCellAnchor>
    <xdr:from>
      <xdr:col>3</xdr:col>
      <xdr:colOff>564660</xdr:colOff>
      <xdr:row>52</xdr:row>
      <xdr:rowOff>22197</xdr:rowOff>
    </xdr:from>
    <xdr:to>
      <xdr:col>5</xdr:col>
      <xdr:colOff>382835</xdr:colOff>
      <xdr:row>54</xdr:row>
      <xdr:rowOff>181197</xdr:rowOff>
    </xdr:to>
    <xdr:sp macro="" textlink="">
      <xdr:nvSpPr>
        <xdr:cNvPr id="38" name="Rechthoek 37">
          <a:extLst>
            <a:ext uri="{FF2B5EF4-FFF2-40B4-BE49-F238E27FC236}">
              <a16:creationId xmlns:a16="http://schemas.microsoft.com/office/drawing/2014/main" id="{51475707-322A-4E7C-A8FC-7F97FA1434AF}"/>
            </a:ext>
          </a:extLst>
        </xdr:cNvPr>
        <xdr:cNvSpPr/>
      </xdr:nvSpPr>
      <xdr:spPr>
        <a:xfrm>
          <a:off x="2355360" y="9956772"/>
          <a:ext cx="1037375" cy="54000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1"/>
        <a:lstStyle/>
        <a:p>
          <a:pPr algn="ctr"/>
          <a:r>
            <a:rPr lang="nl-NL" sz="800" b="0" i="1" baseline="0">
              <a:solidFill>
                <a:schemeClr val="tx1">
                  <a:lumMod val="75000"/>
                  <a:lumOff val="25000"/>
                </a:schemeClr>
              </a:solidFill>
            </a:rPr>
            <a:t>&gt;=3 panden en totale marktwaarde &gt;= 1 mio.</a:t>
          </a:r>
          <a:endParaRPr lang="nl-NL" sz="800" b="0" baseline="0">
            <a:solidFill>
              <a:schemeClr val="tx1">
                <a:lumMod val="75000"/>
                <a:lumOff val="25000"/>
              </a:schemeClr>
            </a:solidFill>
          </a:endParaRPr>
        </a:p>
      </xdr:txBody>
    </xdr:sp>
    <xdr:clientData/>
  </xdr:twoCellAnchor>
  <xdr:twoCellAnchor>
    <xdr:from>
      <xdr:col>4</xdr:col>
      <xdr:colOff>473749</xdr:colOff>
      <xdr:row>50</xdr:row>
      <xdr:rowOff>44181</xdr:rowOff>
    </xdr:from>
    <xdr:to>
      <xdr:col>10</xdr:col>
      <xdr:colOff>332860</xdr:colOff>
      <xdr:row>52</xdr:row>
      <xdr:rowOff>22196</xdr:rowOff>
    </xdr:to>
    <xdr:cxnSp macro="">
      <xdr:nvCxnSpPr>
        <xdr:cNvPr id="39" name="Verbindingslijn: gebogen 38">
          <a:extLst>
            <a:ext uri="{FF2B5EF4-FFF2-40B4-BE49-F238E27FC236}">
              <a16:creationId xmlns:a16="http://schemas.microsoft.com/office/drawing/2014/main" id="{8BBDFC88-2AA0-4D9F-8931-11FFD2FA8AFA}"/>
            </a:ext>
          </a:extLst>
        </xdr:cNvPr>
        <xdr:cNvCxnSpPr>
          <a:stCxn id="36" idx="2"/>
          <a:endCxn id="38" idx="0"/>
        </xdr:cNvCxnSpPr>
      </xdr:nvCxnSpPr>
      <xdr:spPr>
        <a:xfrm rot="5400000">
          <a:off x="4452897" y="8018908"/>
          <a:ext cx="359015" cy="3516711"/>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394919</xdr:colOff>
      <xdr:row>17</xdr:row>
      <xdr:rowOff>166141</xdr:rowOff>
    </xdr:from>
    <xdr:to>
      <xdr:col>7</xdr:col>
      <xdr:colOff>444844</xdr:colOff>
      <xdr:row>32</xdr:row>
      <xdr:rowOff>157254</xdr:rowOff>
    </xdr:to>
    <xdr:cxnSp macro="">
      <xdr:nvCxnSpPr>
        <xdr:cNvPr id="40" name="Verbindingslijn: gebogen 39">
          <a:extLst>
            <a:ext uri="{FF2B5EF4-FFF2-40B4-BE49-F238E27FC236}">
              <a16:creationId xmlns:a16="http://schemas.microsoft.com/office/drawing/2014/main" id="{85CBEA36-2381-4FF3-831E-5BEF38144F32}"/>
            </a:ext>
          </a:extLst>
        </xdr:cNvPr>
        <xdr:cNvCxnSpPr>
          <a:cxnSpLocks/>
          <a:stCxn id="23" idx="1"/>
          <a:endCxn id="46" idx="0"/>
        </xdr:cNvCxnSpPr>
      </xdr:nvCxnSpPr>
      <xdr:spPr>
        <a:xfrm rot="10800000" flipV="1">
          <a:off x="2795219" y="3433216"/>
          <a:ext cx="1878725" cy="2848613"/>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44179</xdr:colOff>
      <xdr:row>63</xdr:row>
      <xdr:rowOff>4706</xdr:rowOff>
    </xdr:from>
    <xdr:to>
      <xdr:col>12</xdr:col>
      <xdr:colOff>10624</xdr:colOff>
      <xdr:row>67</xdr:row>
      <xdr:rowOff>62685</xdr:rowOff>
    </xdr:to>
    <xdr:sp macro="" textlink="">
      <xdr:nvSpPr>
        <xdr:cNvPr id="41" name="Rechthoek 40">
          <a:extLst>
            <a:ext uri="{FF2B5EF4-FFF2-40B4-BE49-F238E27FC236}">
              <a16:creationId xmlns:a16="http://schemas.microsoft.com/office/drawing/2014/main" id="{45F17C6E-8ACE-4C70-8A9A-E231ED4FE63A}"/>
            </a:ext>
          </a:extLst>
        </xdr:cNvPr>
        <xdr:cNvSpPr/>
      </xdr:nvSpPr>
      <xdr:spPr>
        <a:xfrm>
          <a:off x="5492479" y="12034781"/>
          <a:ext cx="1795245" cy="819979"/>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1"/>
        <a:lstStyle/>
        <a:p>
          <a:pPr algn="ctr"/>
          <a:r>
            <a:rPr lang="nl-NL" sz="1000" b="1" i="0" u="none" strike="noStrike">
              <a:solidFill>
                <a:srgbClr val="134988"/>
              </a:solidFill>
              <a:effectLst/>
              <a:latin typeface="+mn-lt"/>
              <a:ea typeface="+mn-ea"/>
              <a:cs typeface="+mn-cs"/>
            </a:rPr>
            <a:t>8. </a:t>
          </a:r>
          <a:r>
            <a:rPr lang="nl-NL" sz="1000" b="0" i="0" u="none" strike="noStrike">
              <a:solidFill>
                <a:srgbClr val="134988"/>
              </a:solidFill>
              <a:effectLst/>
              <a:latin typeface="+mn-lt"/>
              <a:ea typeface="+mn-ea"/>
              <a:cs typeface="+mn-cs"/>
            </a:rPr>
            <a:t>Bedragen</a:t>
          </a:r>
          <a:r>
            <a:rPr lang="nl-NL" sz="1000" b="0" i="0" u="none" strike="noStrike" baseline="0">
              <a:solidFill>
                <a:srgbClr val="134988"/>
              </a:solidFill>
              <a:effectLst/>
              <a:latin typeface="+mn-lt"/>
              <a:ea typeface="+mn-ea"/>
              <a:cs typeface="+mn-cs"/>
            </a:rPr>
            <a:t> de netto huurinkomsten minimaal </a:t>
          </a:r>
        </a:p>
        <a:p>
          <a:pPr algn="ctr"/>
          <a:r>
            <a:rPr lang="nl-NL" sz="1000" b="0" i="0" u="none" strike="noStrike" baseline="0">
              <a:solidFill>
                <a:srgbClr val="134988"/>
              </a:solidFill>
              <a:effectLst/>
              <a:latin typeface="+mn-lt"/>
              <a:ea typeface="+mn-ea"/>
              <a:cs typeface="+mn-cs"/>
            </a:rPr>
            <a:t>EUR 36.500,- per jaar</a:t>
          </a:r>
          <a:endParaRPr lang="nl-NL" sz="1000">
            <a:solidFill>
              <a:srgbClr val="134988"/>
            </a:solidFill>
            <a:effectLst/>
          </a:endParaRPr>
        </a:p>
      </xdr:txBody>
    </xdr:sp>
    <xdr:clientData/>
  </xdr:twoCellAnchor>
  <xdr:twoCellAnchor>
    <xdr:from>
      <xdr:col>10</xdr:col>
      <xdr:colOff>333858</xdr:colOff>
      <xdr:row>61</xdr:row>
      <xdr:rowOff>26691</xdr:rowOff>
    </xdr:from>
    <xdr:to>
      <xdr:col>10</xdr:col>
      <xdr:colOff>333858</xdr:colOff>
      <xdr:row>63</xdr:row>
      <xdr:rowOff>4706</xdr:rowOff>
    </xdr:to>
    <xdr:cxnSp macro="">
      <xdr:nvCxnSpPr>
        <xdr:cNvPr id="42" name="Rechte verbindingslijn met pijl 41">
          <a:extLst>
            <a:ext uri="{FF2B5EF4-FFF2-40B4-BE49-F238E27FC236}">
              <a16:creationId xmlns:a16="http://schemas.microsoft.com/office/drawing/2014/main" id="{4249A195-9E05-49B6-8B48-233C0DD8E1AE}"/>
            </a:ext>
          </a:extLst>
        </xdr:cNvPr>
        <xdr:cNvCxnSpPr>
          <a:stCxn id="13" idx="2"/>
          <a:endCxn id="41" idx="0"/>
        </xdr:cNvCxnSpPr>
      </xdr:nvCxnSpPr>
      <xdr:spPr>
        <a:xfrm>
          <a:off x="6391758" y="11675766"/>
          <a:ext cx="0" cy="359015"/>
        </a:xfrm>
        <a:prstGeom prst="straightConnector1">
          <a:avLst/>
        </a:prstGeom>
        <a:ln>
          <a:solidFill>
            <a:srgbClr val="134988"/>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40416</xdr:colOff>
      <xdr:row>111</xdr:row>
      <xdr:rowOff>84626</xdr:rowOff>
    </xdr:from>
    <xdr:to>
      <xdr:col>12</xdr:col>
      <xdr:colOff>14387</xdr:colOff>
      <xdr:row>117</xdr:row>
      <xdr:rowOff>90082</xdr:rowOff>
    </xdr:to>
    <xdr:sp macro="" textlink="">
      <xdr:nvSpPr>
        <xdr:cNvPr id="43" name="Rechthoek 42">
          <a:extLst>
            <a:ext uri="{FF2B5EF4-FFF2-40B4-BE49-F238E27FC236}">
              <a16:creationId xmlns:a16="http://schemas.microsoft.com/office/drawing/2014/main" id="{BFA44DDB-2CFE-4482-ACF3-3D53000F04B0}"/>
            </a:ext>
          </a:extLst>
        </xdr:cNvPr>
        <xdr:cNvSpPr/>
      </xdr:nvSpPr>
      <xdr:spPr>
        <a:xfrm>
          <a:off x="5488716" y="21068201"/>
          <a:ext cx="1802771" cy="1148456"/>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1"/>
        <a:lstStyle/>
        <a:p>
          <a:pPr algn="ctr"/>
          <a:r>
            <a:rPr lang="nl-NL" sz="950" b="1" i="0" u="none" strike="noStrike">
              <a:solidFill>
                <a:srgbClr val="134988"/>
              </a:solidFill>
              <a:effectLst/>
              <a:latin typeface="+mn-lt"/>
              <a:ea typeface="+mn-ea"/>
              <a:cs typeface="+mn-cs"/>
            </a:rPr>
            <a:t>13. </a:t>
          </a:r>
          <a:r>
            <a:rPr lang="nl-NL" sz="950" b="0" i="0" u="none" strike="noStrike">
              <a:solidFill>
                <a:srgbClr val="134988"/>
              </a:solidFill>
              <a:effectLst/>
              <a:latin typeface="+mn-lt"/>
              <a:ea typeface="+mn-ea"/>
              <a:cs typeface="+mn-cs"/>
            </a:rPr>
            <a:t>Is</a:t>
          </a:r>
          <a:r>
            <a:rPr lang="nl-NL" sz="950" b="0" i="0" u="none" strike="noStrike" baseline="0">
              <a:solidFill>
                <a:srgbClr val="134988"/>
              </a:solidFill>
              <a:effectLst/>
              <a:latin typeface="+mn-lt"/>
              <a:ea typeface="+mn-ea"/>
              <a:cs typeface="+mn-cs"/>
            </a:rPr>
            <a:t> de aanvrager van plan om de portefeuille uit te breiden naar een niveau waarbij de inkomsten p.j. bruto &gt; </a:t>
          </a:r>
        </a:p>
        <a:p>
          <a:pPr algn="ctr"/>
          <a:r>
            <a:rPr lang="nl-NL" sz="950" b="0" i="0" u="none" strike="noStrike" baseline="0">
              <a:solidFill>
                <a:srgbClr val="134988"/>
              </a:solidFill>
              <a:effectLst/>
              <a:latin typeface="+mn-lt"/>
              <a:ea typeface="+mn-ea"/>
              <a:cs typeface="+mn-cs"/>
            </a:rPr>
            <a:t>EUR 60.000 bedragen en beschikt de aanvrager direct over dit eigen vermogen?</a:t>
          </a:r>
          <a:endParaRPr lang="nl-NL" sz="950">
            <a:solidFill>
              <a:srgbClr val="134988"/>
            </a:solidFill>
            <a:effectLst/>
          </a:endParaRPr>
        </a:p>
      </xdr:txBody>
    </xdr:sp>
    <xdr:clientData/>
  </xdr:twoCellAnchor>
  <xdr:twoCellAnchor>
    <xdr:from>
      <xdr:col>12</xdr:col>
      <xdr:colOff>532430</xdr:colOff>
      <xdr:row>120</xdr:row>
      <xdr:rowOff>107560</xdr:rowOff>
    </xdr:from>
    <xdr:to>
      <xdr:col>14</xdr:col>
      <xdr:colOff>548550</xdr:colOff>
      <xdr:row>124</xdr:row>
      <xdr:rowOff>36760</xdr:rowOff>
    </xdr:to>
    <xdr:sp macro="" textlink="">
      <xdr:nvSpPr>
        <xdr:cNvPr id="44" name="Ovaal 43">
          <a:extLst>
            <a:ext uri="{FF2B5EF4-FFF2-40B4-BE49-F238E27FC236}">
              <a16:creationId xmlns:a16="http://schemas.microsoft.com/office/drawing/2014/main" id="{324E1614-3CEA-449A-BB5C-4A38C6232393}"/>
            </a:ext>
          </a:extLst>
        </xdr:cNvPr>
        <xdr:cNvSpPr/>
      </xdr:nvSpPr>
      <xdr:spPr>
        <a:xfrm>
          <a:off x="7495533" y="22993836"/>
          <a:ext cx="1303638" cy="691200"/>
        </a:xfrm>
        <a:prstGeom prst="ellipse">
          <a:avLst/>
        </a:prstGeom>
        <a:solidFill>
          <a:srgbClr val="C00000">
            <a:alpha val="2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lang="nl-NL" sz="900" b="1">
              <a:solidFill>
                <a:srgbClr val="134988"/>
              </a:solidFill>
            </a:rPr>
            <a:t>Niet</a:t>
          </a:r>
          <a:r>
            <a:rPr lang="nl-NL" sz="900" b="1" baseline="0">
              <a:solidFill>
                <a:srgbClr val="134988"/>
              </a:solidFill>
            </a:rPr>
            <a:t> in aanmerking voor financiering</a:t>
          </a:r>
          <a:endParaRPr lang="nl-NL" sz="900" b="1">
            <a:solidFill>
              <a:srgbClr val="134988"/>
            </a:solidFill>
          </a:endParaRPr>
        </a:p>
      </xdr:txBody>
    </xdr:sp>
    <xdr:clientData/>
  </xdr:twoCellAnchor>
  <xdr:twoCellAnchor>
    <xdr:from>
      <xdr:col>4</xdr:col>
      <xdr:colOff>473748</xdr:colOff>
      <xdr:row>58</xdr:row>
      <xdr:rowOff>188201</xdr:rowOff>
    </xdr:from>
    <xdr:to>
      <xdr:col>9</xdr:col>
      <xdr:colOff>44179</xdr:colOff>
      <xdr:row>63</xdr:row>
      <xdr:rowOff>67520</xdr:rowOff>
    </xdr:to>
    <xdr:cxnSp macro="">
      <xdr:nvCxnSpPr>
        <xdr:cNvPr id="45" name="Verbindingslijn: gebogen 44">
          <a:extLst>
            <a:ext uri="{FF2B5EF4-FFF2-40B4-BE49-F238E27FC236}">
              <a16:creationId xmlns:a16="http://schemas.microsoft.com/office/drawing/2014/main" id="{9B571D7E-7748-43BB-9897-AA74FA4219F5}"/>
            </a:ext>
          </a:extLst>
        </xdr:cNvPr>
        <xdr:cNvCxnSpPr>
          <a:cxnSpLocks/>
          <a:stCxn id="13" idx="1"/>
          <a:endCxn id="47" idx="0"/>
        </xdr:cNvCxnSpPr>
      </xdr:nvCxnSpPr>
      <xdr:spPr>
        <a:xfrm rot="10800000" flipV="1">
          <a:off x="2874048" y="11265776"/>
          <a:ext cx="2618431" cy="831819"/>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386859</xdr:colOff>
      <xdr:row>32</xdr:row>
      <xdr:rowOff>157255</xdr:rowOff>
    </xdr:from>
    <xdr:to>
      <xdr:col>5</xdr:col>
      <xdr:colOff>402979</xdr:colOff>
      <xdr:row>36</xdr:row>
      <xdr:rowOff>72261</xdr:rowOff>
    </xdr:to>
    <xdr:sp macro="" textlink="">
      <xdr:nvSpPr>
        <xdr:cNvPr id="46" name="Ovaal 45">
          <a:extLst>
            <a:ext uri="{FF2B5EF4-FFF2-40B4-BE49-F238E27FC236}">
              <a16:creationId xmlns:a16="http://schemas.microsoft.com/office/drawing/2014/main" id="{3867A480-0F34-4EE7-A458-D5A439AD5E71}"/>
            </a:ext>
          </a:extLst>
        </xdr:cNvPr>
        <xdr:cNvSpPr/>
      </xdr:nvSpPr>
      <xdr:spPr>
        <a:xfrm>
          <a:off x="2177559" y="6281830"/>
          <a:ext cx="1235320" cy="677006"/>
        </a:xfrm>
        <a:prstGeom prst="ellipse">
          <a:avLst/>
        </a:prstGeom>
        <a:solidFill>
          <a:schemeClr val="accent6">
            <a:lumMod val="60000"/>
            <a:lumOff val="4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lang="nl-NL" sz="900" b="1" baseline="0">
              <a:solidFill>
                <a:srgbClr val="134988"/>
              </a:solidFill>
            </a:rPr>
            <a:t>In aanmerking voor financiering</a:t>
          </a:r>
          <a:endParaRPr lang="nl-NL" sz="900" b="1">
            <a:solidFill>
              <a:srgbClr val="134988"/>
            </a:solidFill>
          </a:endParaRPr>
        </a:p>
      </xdr:txBody>
    </xdr:sp>
    <xdr:clientData/>
  </xdr:twoCellAnchor>
  <xdr:twoCellAnchor>
    <xdr:from>
      <xdr:col>3</xdr:col>
      <xdr:colOff>465687</xdr:colOff>
      <xdr:row>63</xdr:row>
      <xdr:rowOff>67521</xdr:rowOff>
    </xdr:from>
    <xdr:to>
      <xdr:col>5</xdr:col>
      <xdr:colOff>481807</xdr:colOff>
      <xdr:row>66</xdr:row>
      <xdr:rowOff>186218</xdr:rowOff>
    </xdr:to>
    <xdr:sp macro="" textlink="">
      <xdr:nvSpPr>
        <xdr:cNvPr id="47" name="Ovaal 46">
          <a:extLst>
            <a:ext uri="{FF2B5EF4-FFF2-40B4-BE49-F238E27FC236}">
              <a16:creationId xmlns:a16="http://schemas.microsoft.com/office/drawing/2014/main" id="{A3054130-219B-41C7-A13B-15CFCE2AAD6F}"/>
            </a:ext>
          </a:extLst>
        </xdr:cNvPr>
        <xdr:cNvSpPr/>
      </xdr:nvSpPr>
      <xdr:spPr>
        <a:xfrm>
          <a:off x="2256387" y="12097596"/>
          <a:ext cx="1235320" cy="690197"/>
        </a:xfrm>
        <a:prstGeom prst="ellipse">
          <a:avLst/>
        </a:prstGeom>
        <a:solidFill>
          <a:schemeClr val="accent6">
            <a:lumMod val="60000"/>
            <a:lumOff val="4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lang="nl-NL" sz="900" b="1" baseline="0">
              <a:solidFill>
                <a:srgbClr val="134988"/>
              </a:solidFill>
            </a:rPr>
            <a:t>In aanmerking voor financiering</a:t>
          </a:r>
          <a:endParaRPr lang="nl-NL" sz="900" b="1">
            <a:solidFill>
              <a:srgbClr val="134988"/>
            </a:solidFill>
          </a:endParaRPr>
        </a:p>
      </xdr:txBody>
    </xdr:sp>
    <xdr:clientData/>
  </xdr:twoCellAnchor>
  <xdr:twoCellAnchor>
    <xdr:from>
      <xdr:col>10</xdr:col>
      <xdr:colOff>344073</xdr:colOff>
      <xdr:row>61</xdr:row>
      <xdr:rowOff>62020</xdr:rowOff>
    </xdr:from>
    <xdr:to>
      <xdr:col>11</xdr:col>
      <xdr:colOff>55160</xdr:colOff>
      <xdr:row>62</xdr:row>
      <xdr:rowOff>87520</xdr:rowOff>
    </xdr:to>
    <xdr:sp macro="" textlink="">
      <xdr:nvSpPr>
        <xdr:cNvPr id="48" name="Rechthoek 47">
          <a:extLst>
            <a:ext uri="{FF2B5EF4-FFF2-40B4-BE49-F238E27FC236}">
              <a16:creationId xmlns:a16="http://schemas.microsoft.com/office/drawing/2014/main" id="{D913AA9E-839C-4FBC-AF44-50D5246952EA}"/>
            </a:ext>
          </a:extLst>
        </xdr:cNvPr>
        <xdr:cNvSpPr/>
      </xdr:nvSpPr>
      <xdr:spPr>
        <a:xfrm>
          <a:off x="6401973" y="11711095"/>
          <a:ext cx="320687"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lang="nl-NL" sz="1100" baseline="0">
              <a:solidFill>
                <a:sysClr val="windowText" lastClr="000000"/>
              </a:solidFill>
            </a:rPr>
            <a:t>Nee</a:t>
          </a:r>
        </a:p>
      </xdr:txBody>
    </xdr:sp>
    <xdr:clientData/>
  </xdr:twoCellAnchor>
  <xdr:twoCellAnchor>
    <xdr:from>
      <xdr:col>8</xdr:col>
      <xdr:colOff>270264</xdr:colOff>
      <xdr:row>64</xdr:row>
      <xdr:rowOff>4303</xdr:rowOff>
    </xdr:from>
    <xdr:to>
      <xdr:col>8</xdr:col>
      <xdr:colOff>589485</xdr:colOff>
      <xdr:row>65</xdr:row>
      <xdr:rowOff>29803</xdr:rowOff>
    </xdr:to>
    <xdr:sp macro="" textlink="">
      <xdr:nvSpPr>
        <xdr:cNvPr id="50" name="Rechthoek 49">
          <a:extLst>
            <a:ext uri="{FF2B5EF4-FFF2-40B4-BE49-F238E27FC236}">
              <a16:creationId xmlns:a16="http://schemas.microsoft.com/office/drawing/2014/main" id="{46F5870D-DB7B-432A-9FB6-CF1D4B3FAABF}"/>
            </a:ext>
          </a:extLst>
        </xdr:cNvPr>
        <xdr:cNvSpPr/>
      </xdr:nvSpPr>
      <xdr:spPr>
        <a:xfrm>
          <a:off x="5108964" y="12224878"/>
          <a:ext cx="319221"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lang="nl-NL" sz="1100" baseline="0">
              <a:solidFill>
                <a:sysClr val="windowText" lastClr="000000"/>
              </a:solidFill>
            </a:rPr>
            <a:t>Ja</a:t>
          </a:r>
        </a:p>
      </xdr:txBody>
    </xdr:sp>
    <xdr:clientData/>
  </xdr:twoCellAnchor>
  <xdr:twoCellAnchor>
    <xdr:from>
      <xdr:col>3</xdr:col>
      <xdr:colOff>98236</xdr:colOff>
      <xdr:row>144</xdr:row>
      <xdr:rowOff>20294</xdr:rowOff>
    </xdr:from>
    <xdr:to>
      <xdr:col>8</xdr:col>
      <xdr:colOff>514112</xdr:colOff>
      <xdr:row>145</xdr:row>
      <xdr:rowOff>45794</xdr:rowOff>
    </xdr:to>
    <xdr:grpSp>
      <xdr:nvGrpSpPr>
        <xdr:cNvPr id="52" name="Groep 51">
          <a:extLst>
            <a:ext uri="{FF2B5EF4-FFF2-40B4-BE49-F238E27FC236}">
              <a16:creationId xmlns:a16="http://schemas.microsoft.com/office/drawing/2014/main" id="{FF21AE71-03E5-45D6-9E5D-A417A7B02D89}"/>
            </a:ext>
          </a:extLst>
        </xdr:cNvPr>
        <xdr:cNvGrpSpPr/>
      </xdr:nvGrpSpPr>
      <xdr:grpSpPr>
        <a:xfrm>
          <a:off x="1746061" y="25575869"/>
          <a:ext cx="3368626" cy="216000"/>
          <a:chOff x="516682" y="17920509"/>
          <a:chExt cx="3456549" cy="216000"/>
        </a:xfrm>
      </xdr:grpSpPr>
      <xdr:sp macro="" textlink="">
        <xdr:nvSpPr>
          <xdr:cNvPr id="53" name="Rechthoek 52">
            <a:extLst>
              <a:ext uri="{FF2B5EF4-FFF2-40B4-BE49-F238E27FC236}">
                <a16:creationId xmlns:a16="http://schemas.microsoft.com/office/drawing/2014/main" id="{6D919993-207C-4FF1-A31A-2B7D1844349E}"/>
              </a:ext>
            </a:extLst>
          </xdr:cNvPr>
          <xdr:cNvSpPr/>
        </xdr:nvSpPr>
        <xdr:spPr>
          <a:xfrm>
            <a:off x="516682" y="17920509"/>
            <a:ext cx="453915" cy="21600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1"/>
          <a:lstStyle/>
          <a:p>
            <a:pPr algn="ctr"/>
            <a:r>
              <a:rPr lang="nl-NL" sz="900" b="0" i="1" baseline="0">
                <a:solidFill>
                  <a:schemeClr val="tx1">
                    <a:lumMod val="75000"/>
                    <a:lumOff val="25000"/>
                  </a:schemeClr>
                </a:solidFill>
              </a:rPr>
              <a:t>XYZ</a:t>
            </a:r>
            <a:endParaRPr lang="nl-NL" sz="900" b="0" baseline="0">
              <a:solidFill>
                <a:schemeClr val="tx1">
                  <a:lumMod val="75000"/>
                  <a:lumOff val="25000"/>
                </a:schemeClr>
              </a:solidFill>
            </a:endParaRPr>
          </a:p>
        </xdr:txBody>
      </xdr:sp>
      <xdr:sp macro="" textlink="">
        <xdr:nvSpPr>
          <xdr:cNvPr id="54" name="Rechthoek 53">
            <a:extLst>
              <a:ext uri="{FF2B5EF4-FFF2-40B4-BE49-F238E27FC236}">
                <a16:creationId xmlns:a16="http://schemas.microsoft.com/office/drawing/2014/main" id="{F7FF9B4C-102E-47F6-8F2B-B42130523344}"/>
              </a:ext>
            </a:extLst>
          </xdr:cNvPr>
          <xdr:cNvSpPr/>
        </xdr:nvSpPr>
        <xdr:spPr>
          <a:xfrm>
            <a:off x="1043343" y="17920509"/>
            <a:ext cx="2929888" cy="2160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0" rIns="108000" bIns="0" rtlCol="0" anchor="ctr" anchorCtr="0"/>
          <a:lstStyle/>
          <a:p>
            <a:pPr algn="l"/>
            <a:r>
              <a:rPr lang="nl-NL" sz="900" b="0" i="1" baseline="0">
                <a:solidFill>
                  <a:schemeClr val="tx1">
                    <a:lumMod val="75000"/>
                    <a:lumOff val="25000"/>
                  </a:schemeClr>
                </a:solidFill>
              </a:rPr>
              <a:t>Verdiepingsvraag</a:t>
            </a:r>
            <a:endParaRPr lang="nl-NL" sz="900" b="0" baseline="0">
              <a:solidFill>
                <a:schemeClr val="tx1">
                  <a:lumMod val="75000"/>
                  <a:lumOff val="25000"/>
                </a:schemeClr>
              </a:solidFill>
            </a:endParaRPr>
          </a:p>
        </xdr:txBody>
      </xdr:sp>
    </xdr:grpSp>
    <xdr:clientData/>
  </xdr:twoCellAnchor>
  <xdr:twoCellAnchor>
    <xdr:from>
      <xdr:col>3</xdr:col>
      <xdr:colOff>98236</xdr:colOff>
      <xdr:row>140</xdr:row>
      <xdr:rowOff>138172</xdr:rowOff>
    </xdr:from>
    <xdr:to>
      <xdr:col>8</xdr:col>
      <xdr:colOff>514112</xdr:colOff>
      <xdr:row>141</xdr:row>
      <xdr:rowOff>163672</xdr:rowOff>
    </xdr:to>
    <xdr:grpSp>
      <xdr:nvGrpSpPr>
        <xdr:cNvPr id="55" name="Groep 54">
          <a:extLst>
            <a:ext uri="{FF2B5EF4-FFF2-40B4-BE49-F238E27FC236}">
              <a16:creationId xmlns:a16="http://schemas.microsoft.com/office/drawing/2014/main" id="{7D23AED3-5FB7-472F-B92A-9134A65E7B10}"/>
            </a:ext>
          </a:extLst>
        </xdr:cNvPr>
        <xdr:cNvGrpSpPr/>
      </xdr:nvGrpSpPr>
      <xdr:grpSpPr>
        <a:xfrm>
          <a:off x="1746061" y="24931747"/>
          <a:ext cx="3368626" cy="216000"/>
          <a:chOff x="516682" y="17599227"/>
          <a:chExt cx="3456549" cy="216000"/>
        </a:xfrm>
      </xdr:grpSpPr>
      <xdr:sp macro="" textlink="">
        <xdr:nvSpPr>
          <xdr:cNvPr id="56" name="Rechthoek 55">
            <a:extLst>
              <a:ext uri="{FF2B5EF4-FFF2-40B4-BE49-F238E27FC236}">
                <a16:creationId xmlns:a16="http://schemas.microsoft.com/office/drawing/2014/main" id="{1E8159AD-1DDB-41C5-839D-CB5CA6830083}"/>
              </a:ext>
            </a:extLst>
          </xdr:cNvPr>
          <xdr:cNvSpPr/>
        </xdr:nvSpPr>
        <xdr:spPr>
          <a:xfrm>
            <a:off x="516682" y="17599227"/>
            <a:ext cx="453915" cy="216000"/>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1"/>
          <a:lstStyle/>
          <a:p>
            <a:pPr algn="ctr"/>
            <a:r>
              <a:rPr lang="nl-NL" sz="1000" b="0">
                <a:solidFill>
                  <a:srgbClr val="134988"/>
                </a:solidFill>
                <a:effectLst/>
              </a:rPr>
              <a:t>Nr.</a:t>
            </a:r>
            <a:r>
              <a:rPr lang="nl-NL" sz="1000" b="0" baseline="0">
                <a:solidFill>
                  <a:srgbClr val="134988"/>
                </a:solidFill>
                <a:effectLst/>
              </a:rPr>
              <a:t> X</a:t>
            </a:r>
            <a:endParaRPr lang="nl-NL" sz="1000" b="0">
              <a:solidFill>
                <a:srgbClr val="134988"/>
              </a:solidFill>
              <a:effectLst/>
            </a:endParaRPr>
          </a:p>
        </xdr:txBody>
      </xdr:sp>
      <xdr:sp macro="" textlink="">
        <xdr:nvSpPr>
          <xdr:cNvPr id="57" name="Rechthoek 56">
            <a:extLst>
              <a:ext uri="{FF2B5EF4-FFF2-40B4-BE49-F238E27FC236}">
                <a16:creationId xmlns:a16="http://schemas.microsoft.com/office/drawing/2014/main" id="{4F0989D1-3B15-4944-B72B-C8A145657572}"/>
              </a:ext>
            </a:extLst>
          </xdr:cNvPr>
          <xdr:cNvSpPr/>
        </xdr:nvSpPr>
        <xdr:spPr>
          <a:xfrm>
            <a:off x="1043343" y="17599227"/>
            <a:ext cx="2929888" cy="2160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0" rIns="108000" bIns="0" rtlCol="0" anchor="ctr" anchorCtr="0"/>
          <a:lstStyle/>
          <a:p>
            <a:pPr algn="l"/>
            <a:r>
              <a:rPr lang="nl-NL" sz="900" b="0" i="1" baseline="0">
                <a:solidFill>
                  <a:schemeClr val="tx1">
                    <a:lumMod val="75000"/>
                    <a:lumOff val="25000"/>
                  </a:schemeClr>
                </a:solidFill>
              </a:rPr>
              <a:t>Hoofdvraag</a:t>
            </a:r>
            <a:endParaRPr lang="nl-NL" sz="900" b="0" baseline="0">
              <a:solidFill>
                <a:schemeClr val="tx1">
                  <a:lumMod val="75000"/>
                  <a:lumOff val="25000"/>
                </a:schemeClr>
              </a:solidFill>
            </a:endParaRPr>
          </a:p>
        </xdr:txBody>
      </xdr:sp>
    </xdr:grpSp>
    <xdr:clientData/>
  </xdr:twoCellAnchor>
  <xdr:twoCellAnchor>
    <xdr:from>
      <xdr:col>3</xdr:col>
      <xdr:colOff>98236</xdr:colOff>
      <xdr:row>145</xdr:row>
      <xdr:rowOff>151855</xdr:rowOff>
    </xdr:from>
    <xdr:to>
      <xdr:col>11</xdr:col>
      <xdr:colOff>79281</xdr:colOff>
      <xdr:row>147</xdr:row>
      <xdr:rowOff>17168</xdr:rowOff>
    </xdr:to>
    <xdr:grpSp>
      <xdr:nvGrpSpPr>
        <xdr:cNvPr id="58" name="Groep 57">
          <a:extLst>
            <a:ext uri="{FF2B5EF4-FFF2-40B4-BE49-F238E27FC236}">
              <a16:creationId xmlns:a16="http://schemas.microsoft.com/office/drawing/2014/main" id="{384D65A5-2549-41F0-A452-004B56CD37EB}"/>
            </a:ext>
          </a:extLst>
        </xdr:cNvPr>
        <xdr:cNvGrpSpPr/>
      </xdr:nvGrpSpPr>
      <xdr:grpSpPr>
        <a:xfrm>
          <a:off x="1746061" y="25897930"/>
          <a:ext cx="4705445" cy="246313"/>
          <a:chOff x="492658" y="18231348"/>
          <a:chExt cx="4846122" cy="246313"/>
        </a:xfrm>
      </xdr:grpSpPr>
      <xdr:sp macro="" textlink="">
        <xdr:nvSpPr>
          <xdr:cNvPr id="59" name="Ovaal 58">
            <a:extLst>
              <a:ext uri="{FF2B5EF4-FFF2-40B4-BE49-F238E27FC236}">
                <a16:creationId xmlns:a16="http://schemas.microsoft.com/office/drawing/2014/main" id="{907767B6-FD80-49FC-86C0-D2A5B278AE03}"/>
              </a:ext>
            </a:extLst>
          </xdr:cNvPr>
          <xdr:cNvSpPr/>
        </xdr:nvSpPr>
        <xdr:spPr>
          <a:xfrm>
            <a:off x="492658" y="18231348"/>
            <a:ext cx="501962" cy="246313"/>
          </a:xfrm>
          <a:prstGeom prst="ellipse">
            <a:avLst/>
          </a:prstGeom>
          <a:solidFill>
            <a:schemeClr val="accent6">
              <a:lumMod val="60000"/>
              <a:lumOff val="4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endParaRPr lang="nl-NL" sz="600">
              <a:solidFill>
                <a:srgbClr val="134988"/>
              </a:solidFill>
            </a:endParaRPr>
          </a:p>
        </xdr:txBody>
      </xdr:sp>
      <xdr:sp macro="" textlink="">
        <xdr:nvSpPr>
          <xdr:cNvPr id="60" name="Rechthoek 59">
            <a:extLst>
              <a:ext uri="{FF2B5EF4-FFF2-40B4-BE49-F238E27FC236}">
                <a16:creationId xmlns:a16="http://schemas.microsoft.com/office/drawing/2014/main" id="{886BE410-65C5-45FD-9A07-EE38D4BC5EDE}"/>
              </a:ext>
            </a:extLst>
          </xdr:cNvPr>
          <xdr:cNvSpPr/>
        </xdr:nvSpPr>
        <xdr:spPr>
          <a:xfrm>
            <a:off x="1043343" y="18246504"/>
            <a:ext cx="4295437" cy="2160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0" rIns="108000" bIns="0" rtlCol="0" anchor="ctr" anchorCtr="0"/>
          <a:lstStyle/>
          <a:p>
            <a:pPr algn="l"/>
            <a:r>
              <a:rPr lang="nl-NL" sz="900" b="0" i="1" baseline="0">
                <a:solidFill>
                  <a:schemeClr val="tx1">
                    <a:lumMod val="75000"/>
                    <a:lumOff val="25000"/>
                  </a:schemeClr>
                </a:solidFill>
              </a:rPr>
              <a:t>Klant is gekwalificeerd als professional en/of komt in aanmerking voor een financiering</a:t>
            </a:r>
            <a:endParaRPr lang="nl-NL" sz="900" b="0" baseline="0">
              <a:solidFill>
                <a:schemeClr val="tx1">
                  <a:lumMod val="75000"/>
                  <a:lumOff val="25000"/>
                </a:schemeClr>
              </a:solidFill>
            </a:endParaRPr>
          </a:p>
        </xdr:txBody>
      </xdr:sp>
    </xdr:grpSp>
    <xdr:clientData/>
  </xdr:twoCellAnchor>
  <xdr:twoCellAnchor>
    <xdr:from>
      <xdr:col>3</xdr:col>
      <xdr:colOff>98236</xdr:colOff>
      <xdr:row>147</xdr:row>
      <xdr:rowOff>123229</xdr:rowOff>
    </xdr:from>
    <xdr:to>
      <xdr:col>11</xdr:col>
      <xdr:colOff>366699</xdr:colOff>
      <xdr:row>148</xdr:row>
      <xdr:rowOff>179042</xdr:rowOff>
    </xdr:to>
    <xdr:grpSp>
      <xdr:nvGrpSpPr>
        <xdr:cNvPr id="61" name="Groep 60">
          <a:extLst>
            <a:ext uri="{FF2B5EF4-FFF2-40B4-BE49-F238E27FC236}">
              <a16:creationId xmlns:a16="http://schemas.microsoft.com/office/drawing/2014/main" id="{640AF00E-6F2B-4400-9A11-A7DEAD326B85}"/>
            </a:ext>
          </a:extLst>
        </xdr:cNvPr>
        <xdr:cNvGrpSpPr/>
      </xdr:nvGrpSpPr>
      <xdr:grpSpPr>
        <a:xfrm>
          <a:off x="1746061" y="26250304"/>
          <a:ext cx="4992863" cy="246313"/>
          <a:chOff x="491818" y="18579101"/>
          <a:chExt cx="5133540" cy="246313"/>
        </a:xfrm>
      </xdr:grpSpPr>
      <xdr:sp macro="" textlink="">
        <xdr:nvSpPr>
          <xdr:cNvPr id="62" name="Ovaal 61">
            <a:extLst>
              <a:ext uri="{FF2B5EF4-FFF2-40B4-BE49-F238E27FC236}">
                <a16:creationId xmlns:a16="http://schemas.microsoft.com/office/drawing/2014/main" id="{3E3C6B69-6D18-4A50-8DA0-671FBA046A4C}"/>
              </a:ext>
            </a:extLst>
          </xdr:cNvPr>
          <xdr:cNvSpPr/>
        </xdr:nvSpPr>
        <xdr:spPr>
          <a:xfrm>
            <a:off x="491818" y="18579101"/>
            <a:ext cx="503642" cy="246313"/>
          </a:xfrm>
          <a:prstGeom prst="ellipse">
            <a:avLst/>
          </a:prstGeom>
          <a:solidFill>
            <a:srgbClr val="C00000">
              <a:alpha val="2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endParaRPr lang="nl-NL" sz="600">
              <a:solidFill>
                <a:srgbClr val="134988"/>
              </a:solidFill>
            </a:endParaRPr>
          </a:p>
        </xdr:txBody>
      </xdr:sp>
      <xdr:sp macro="" textlink="">
        <xdr:nvSpPr>
          <xdr:cNvPr id="63" name="Rechthoek 62">
            <a:extLst>
              <a:ext uri="{FF2B5EF4-FFF2-40B4-BE49-F238E27FC236}">
                <a16:creationId xmlns:a16="http://schemas.microsoft.com/office/drawing/2014/main" id="{3B97F5A0-443C-4753-96F6-9FFF4D6E8815}"/>
              </a:ext>
            </a:extLst>
          </xdr:cNvPr>
          <xdr:cNvSpPr/>
        </xdr:nvSpPr>
        <xdr:spPr>
          <a:xfrm>
            <a:off x="1043343" y="18594257"/>
            <a:ext cx="4582015" cy="2160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0" rIns="108000" bIns="0" rtlCol="0" anchor="ctr" anchorCtr="0"/>
          <a:lstStyle/>
          <a:p>
            <a:pPr algn="l"/>
            <a:r>
              <a:rPr lang="nl-NL" sz="900" b="0" i="1" baseline="0">
                <a:solidFill>
                  <a:schemeClr val="tx1">
                    <a:lumMod val="75000"/>
                    <a:lumOff val="25000"/>
                  </a:schemeClr>
                </a:solidFill>
              </a:rPr>
              <a:t>Klant is gekwalificeerd als consument en/of komt in niet aanmerking voor een financiering</a:t>
            </a:r>
            <a:endParaRPr lang="nl-NL" sz="900" b="0" baseline="0">
              <a:solidFill>
                <a:schemeClr val="tx1">
                  <a:lumMod val="75000"/>
                  <a:lumOff val="25000"/>
                </a:schemeClr>
              </a:solidFill>
            </a:endParaRPr>
          </a:p>
        </xdr:txBody>
      </xdr:sp>
    </xdr:grpSp>
    <xdr:clientData/>
  </xdr:twoCellAnchor>
  <xdr:twoCellAnchor>
    <xdr:from>
      <xdr:col>5</xdr:col>
      <xdr:colOff>481807</xdr:colOff>
      <xdr:row>65</xdr:row>
      <xdr:rowOff>31620</xdr:rowOff>
    </xdr:from>
    <xdr:to>
      <xdr:col>9</xdr:col>
      <xdr:colOff>44179</xdr:colOff>
      <xdr:row>65</xdr:row>
      <xdr:rowOff>33696</xdr:rowOff>
    </xdr:to>
    <xdr:cxnSp macro="">
      <xdr:nvCxnSpPr>
        <xdr:cNvPr id="64" name="Rechte verbindingslijn met pijl 63">
          <a:extLst>
            <a:ext uri="{FF2B5EF4-FFF2-40B4-BE49-F238E27FC236}">
              <a16:creationId xmlns:a16="http://schemas.microsoft.com/office/drawing/2014/main" id="{6B8591D8-AD42-42B0-94BF-1BFB6714B2A2}"/>
            </a:ext>
          </a:extLst>
        </xdr:cNvPr>
        <xdr:cNvCxnSpPr>
          <a:stCxn id="41" idx="1"/>
          <a:endCxn id="47" idx="6"/>
        </xdr:cNvCxnSpPr>
      </xdr:nvCxnSpPr>
      <xdr:spPr>
        <a:xfrm flipH="1" flipV="1">
          <a:off x="3491707" y="12442695"/>
          <a:ext cx="2000772" cy="2076"/>
        </a:xfrm>
        <a:prstGeom prst="straightConnector1">
          <a:avLst/>
        </a:prstGeom>
        <a:ln>
          <a:solidFill>
            <a:srgbClr val="134988"/>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100742</xdr:colOff>
      <xdr:row>28</xdr:row>
      <xdr:rowOff>62095</xdr:rowOff>
    </xdr:from>
    <xdr:to>
      <xdr:col>14</xdr:col>
      <xdr:colOff>548003</xdr:colOff>
      <xdr:row>28</xdr:row>
      <xdr:rowOff>62095</xdr:rowOff>
    </xdr:to>
    <xdr:cxnSp macro="">
      <xdr:nvCxnSpPr>
        <xdr:cNvPr id="65" name="Rechte verbindingslijn 64">
          <a:extLst>
            <a:ext uri="{FF2B5EF4-FFF2-40B4-BE49-F238E27FC236}">
              <a16:creationId xmlns:a16="http://schemas.microsoft.com/office/drawing/2014/main" id="{B1C136CB-45CA-483F-AF89-445D1C3FF67D}"/>
            </a:ext>
          </a:extLst>
        </xdr:cNvPr>
        <xdr:cNvCxnSpPr/>
      </xdr:nvCxnSpPr>
      <xdr:spPr>
        <a:xfrm flipV="1">
          <a:off x="1758092" y="5424670"/>
          <a:ext cx="7286211"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217966</xdr:colOff>
      <xdr:row>2</xdr:row>
      <xdr:rowOff>101109</xdr:rowOff>
    </xdr:from>
    <xdr:to>
      <xdr:col>3</xdr:col>
      <xdr:colOff>276580</xdr:colOff>
      <xdr:row>3</xdr:row>
      <xdr:rowOff>58614</xdr:rowOff>
    </xdr:to>
    <xdr:sp macro="" textlink="">
      <xdr:nvSpPr>
        <xdr:cNvPr id="66" name="Rechthoek 65">
          <a:extLst>
            <a:ext uri="{FF2B5EF4-FFF2-40B4-BE49-F238E27FC236}">
              <a16:creationId xmlns:a16="http://schemas.microsoft.com/office/drawing/2014/main" id="{11FF22D5-0743-42A4-A7F8-8DFF7B85346B}"/>
            </a:ext>
          </a:extLst>
        </xdr:cNvPr>
        <xdr:cNvSpPr/>
      </xdr:nvSpPr>
      <xdr:spPr>
        <a:xfrm>
          <a:off x="475141" y="510684"/>
          <a:ext cx="1592139" cy="148005"/>
        </a:xfrm>
        <a:prstGeom prst="rect">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lang="nl-NL" sz="900" b="1"/>
            <a:t>A.</a:t>
          </a:r>
          <a:r>
            <a:rPr lang="nl-NL" sz="900" b="1" baseline="0"/>
            <a:t> Doel / reden financiering</a:t>
          </a:r>
          <a:endParaRPr lang="nl-NL" sz="900" b="1"/>
        </a:p>
      </xdr:txBody>
    </xdr:sp>
    <xdr:clientData/>
  </xdr:twoCellAnchor>
  <xdr:twoCellAnchor>
    <xdr:from>
      <xdr:col>1</xdr:col>
      <xdr:colOff>217966</xdr:colOff>
      <xdr:row>27</xdr:row>
      <xdr:rowOff>115465</xdr:rowOff>
    </xdr:from>
    <xdr:to>
      <xdr:col>3</xdr:col>
      <xdr:colOff>265707</xdr:colOff>
      <xdr:row>28</xdr:row>
      <xdr:rowOff>72970</xdr:rowOff>
    </xdr:to>
    <xdr:sp macro="" textlink="">
      <xdr:nvSpPr>
        <xdr:cNvPr id="68" name="Rechthoek 67">
          <a:extLst>
            <a:ext uri="{FF2B5EF4-FFF2-40B4-BE49-F238E27FC236}">
              <a16:creationId xmlns:a16="http://schemas.microsoft.com/office/drawing/2014/main" id="{ABF84083-E474-49EC-A0AB-59C59BB1A41B}"/>
            </a:ext>
          </a:extLst>
        </xdr:cNvPr>
        <xdr:cNvSpPr/>
      </xdr:nvSpPr>
      <xdr:spPr>
        <a:xfrm>
          <a:off x="475141" y="5287540"/>
          <a:ext cx="1581266" cy="148005"/>
        </a:xfrm>
        <a:prstGeom prst="rect">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lang="nl-NL" sz="900" b="1"/>
            <a:t>C.</a:t>
          </a:r>
          <a:r>
            <a:rPr lang="nl-NL" sz="900" b="1" baseline="0"/>
            <a:t> Professionaliteit</a:t>
          </a:r>
          <a:endParaRPr lang="nl-NL" sz="900" b="1"/>
        </a:p>
      </xdr:txBody>
    </xdr:sp>
    <xdr:clientData/>
  </xdr:twoCellAnchor>
  <xdr:twoCellAnchor>
    <xdr:from>
      <xdr:col>12</xdr:col>
      <xdr:colOff>62484</xdr:colOff>
      <xdr:row>22</xdr:row>
      <xdr:rowOff>163377</xdr:rowOff>
    </xdr:from>
    <xdr:to>
      <xdr:col>12</xdr:col>
      <xdr:colOff>386484</xdr:colOff>
      <xdr:row>23</xdr:row>
      <xdr:rowOff>188877</xdr:rowOff>
    </xdr:to>
    <xdr:sp macro="" textlink="">
      <xdr:nvSpPr>
        <xdr:cNvPr id="69" name="Rechthoek 68">
          <a:extLst>
            <a:ext uri="{FF2B5EF4-FFF2-40B4-BE49-F238E27FC236}">
              <a16:creationId xmlns:a16="http://schemas.microsoft.com/office/drawing/2014/main" id="{3C841EC0-4E39-4C3F-8A36-6B1B9AC53531}"/>
            </a:ext>
          </a:extLst>
        </xdr:cNvPr>
        <xdr:cNvSpPr/>
      </xdr:nvSpPr>
      <xdr:spPr>
        <a:xfrm>
          <a:off x="7339584" y="4382952"/>
          <a:ext cx="32400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lang="nl-NL" sz="1100" baseline="0">
              <a:solidFill>
                <a:sysClr val="windowText" lastClr="000000"/>
              </a:solidFill>
            </a:rPr>
            <a:t>Nee</a:t>
          </a:r>
        </a:p>
      </xdr:txBody>
    </xdr:sp>
    <xdr:clientData/>
  </xdr:twoCellAnchor>
  <xdr:twoCellAnchor>
    <xdr:from>
      <xdr:col>12</xdr:col>
      <xdr:colOff>62484</xdr:colOff>
      <xdr:row>30</xdr:row>
      <xdr:rowOff>0</xdr:rowOff>
    </xdr:from>
    <xdr:to>
      <xdr:col>12</xdr:col>
      <xdr:colOff>386484</xdr:colOff>
      <xdr:row>31</xdr:row>
      <xdr:rowOff>25500</xdr:rowOff>
    </xdr:to>
    <xdr:sp macro="" textlink="">
      <xdr:nvSpPr>
        <xdr:cNvPr id="70" name="Rechthoek 69">
          <a:extLst>
            <a:ext uri="{FF2B5EF4-FFF2-40B4-BE49-F238E27FC236}">
              <a16:creationId xmlns:a16="http://schemas.microsoft.com/office/drawing/2014/main" id="{B51AE172-6D20-4EB0-AE9E-03282DE71D89}"/>
            </a:ext>
          </a:extLst>
        </xdr:cNvPr>
        <xdr:cNvSpPr/>
      </xdr:nvSpPr>
      <xdr:spPr>
        <a:xfrm>
          <a:off x="7339584" y="5743575"/>
          <a:ext cx="32400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lang="nl-NL" sz="1100" baseline="0">
              <a:solidFill>
                <a:sysClr val="windowText" lastClr="000000"/>
              </a:solidFill>
            </a:rPr>
            <a:t>Ja</a:t>
          </a:r>
        </a:p>
      </xdr:txBody>
    </xdr:sp>
    <xdr:clientData/>
  </xdr:twoCellAnchor>
  <xdr:twoCellAnchor>
    <xdr:from>
      <xdr:col>8</xdr:col>
      <xdr:colOff>270264</xdr:colOff>
      <xdr:row>57</xdr:row>
      <xdr:rowOff>163485</xdr:rowOff>
    </xdr:from>
    <xdr:to>
      <xdr:col>8</xdr:col>
      <xdr:colOff>589485</xdr:colOff>
      <xdr:row>58</xdr:row>
      <xdr:rowOff>188985</xdr:rowOff>
    </xdr:to>
    <xdr:sp macro="" textlink="">
      <xdr:nvSpPr>
        <xdr:cNvPr id="71" name="Rechthoek 70">
          <a:extLst>
            <a:ext uri="{FF2B5EF4-FFF2-40B4-BE49-F238E27FC236}">
              <a16:creationId xmlns:a16="http://schemas.microsoft.com/office/drawing/2014/main" id="{4DA68E61-2E79-4756-AF12-5A81A22A875D}"/>
            </a:ext>
          </a:extLst>
        </xdr:cNvPr>
        <xdr:cNvSpPr/>
      </xdr:nvSpPr>
      <xdr:spPr>
        <a:xfrm>
          <a:off x="5108964" y="11050560"/>
          <a:ext cx="319221"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lang="nl-NL" sz="1100" baseline="0">
              <a:solidFill>
                <a:sysClr val="windowText" lastClr="000000"/>
              </a:solidFill>
            </a:rPr>
            <a:t>Ja</a:t>
          </a:r>
        </a:p>
      </xdr:txBody>
    </xdr:sp>
    <xdr:clientData/>
  </xdr:twoCellAnchor>
  <xdr:twoCellAnchor>
    <xdr:from>
      <xdr:col>11</xdr:col>
      <xdr:colOff>499384</xdr:colOff>
      <xdr:row>16</xdr:row>
      <xdr:rowOff>86642</xdr:rowOff>
    </xdr:from>
    <xdr:to>
      <xdr:col>13</xdr:col>
      <xdr:colOff>317558</xdr:colOff>
      <xdr:row>19</xdr:row>
      <xdr:rowOff>55142</xdr:rowOff>
    </xdr:to>
    <xdr:sp macro="" textlink="">
      <xdr:nvSpPr>
        <xdr:cNvPr id="72" name="Rechthoek 71">
          <a:extLst>
            <a:ext uri="{FF2B5EF4-FFF2-40B4-BE49-F238E27FC236}">
              <a16:creationId xmlns:a16="http://schemas.microsoft.com/office/drawing/2014/main" id="{DDD156E7-9172-4B8D-9B5C-DC1A9B48D5CC}"/>
            </a:ext>
          </a:extLst>
        </xdr:cNvPr>
        <xdr:cNvSpPr/>
      </xdr:nvSpPr>
      <xdr:spPr>
        <a:xfrm>
          <a:off x="7166884" y="3163217"/>
          <a:ext cx="1037374" cy="54000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1"/>
        <a:lstStyle/>
        <a:p>
          <a:pPr algn="ctr"/>
          <a:r>
            <a:rPr lang="nl-NL" sz="850">
              <a:solidFill>
                <a:sysClr val="windowText" lastClr="000000"/>
              </a:solidFill>
              <a:effectLst/>
              <a:latin typeface="+mn-lt"/>
              <a:ea typeface="+mn-ea"/>
              <a:cs typeface="+mn-cs"/>
            </a:rPr>
            <a:t>NV, CV, Vereniging, Stichting, Coöperatie </a:t>
          </a:r>
          <a:endParaRPr lang="nl-NL" sz="850" b="0" baseline="0">
            <a:solidFill>
              <a:sysClr val="windowText" lastClr="000000"/>
            </a:solidFill>
            <a:latin typeface="+mn-lt"/>
          </a:endParaRPr>
        </a:p>
      </xdr:txBody>
    </xdr:sp>
    <xdr:clientData/>
  </xdr:twoCellAnchor>
  <xdr:twoCellAnchor>
    <xdr:from>
      <xdr:col>10</xdr:col>
      <xdr:colOff>333858</xdr:colOff>
      <xdr:row>14</xdr:row>
      <xdr:rowOff>108626</xdr:rowOff>
    </xdr:from>
    <xdr:to>
      <xdr:col>12</xdr:col>
      <xdr:colOff>408471</xdr:colOff>
      <xdr:row>16</xdr:row>
      <xdr:rowOff>86641</xdr:rowOff>
    </xdr:to>
    <xdr:cxnSp macro="">
      <xdr:nvCxnSpPr>
        <xdr:cNvPr id="73" name="Verbindingslijn: gebogen 72">
          <a:extLst>
            <a:ext uri="{FF2B5EF4-FFF2-40B4-BE49-F238E27FC236}">
              <a16:creationId xmlns:a16="http://schemas.microsoft.com/office/drawing/2014/main" id="{8DB2FF90-0FF1-49E8-B50F-1ED82A5ACF55}"/>
            </a:ext>
          </a:extLst>
        </xdr:cNvPr>
        <xdr:cNvCxnSpPr>
          <a:stCxn id="12" idx="2"/>
          <a:endCxn id="72" idx="0"/>
        </xdr:cNvCxnSpPr>
      </xdr:nvCxnSpPr>
      <xdr:spPr>
        <a:xfrm rot="16200000" flipH="1">
          <a:off x="6859157" y="2336802"/>
          <a:ext cx="359015" cy="1293813"/>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333858</xdr:colOff>
      <xdr:row>19</xdr:row>
      <xdr:rowOff>55141</xdr:rowOff>
    </xdr:from>
    <xdr:to>
      <xdr:col>10</xdr:col>
      <xdr:colOff>333859</xdr:colOff>
      <xdr:row>21</xdr:row>
      <xdr:rowOff>33156</xdr:rowOff>
    </xdr:to>
    <xdr:cxnSp macro="">
      <xdr:nvCxnSpPr>
        <xdr:cNvPr id="74" name="Verbindingslijn: gebogen 73">
          <a:extLst>
            <a:ext uri="{FF2B5EF4-FFF2-40B4-BE49-F238E27FC236}">
              <a16:creationId xmlns:a16="http://schemas.microsoft.com/office/drawing/2014/main" id="{42EBACE6-4F7A-414F-976C-898392F77CD8}"/>
            </a:ext>
          </a:extLst>
        </xdr:cNvPr>
        <xdr:cNvCxnSpPr>
          <a:stCxn id="17" idx="2"/>
          <a:endCxn id="18" idx="0"/>
        </xdr:cNvCxnSpPr>
      </xdr:nvCxnSpPr>
      <xdr:spPr>
        <a:xfrm rot="16200000" flipH="1">
          <a:off x="6212251" y="3882723"/>
          <a:ext cx="359015" cy="1"/>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317558</xdr:colOff>
      <xdr:row>17</xdr:row>
      <xdr:rowOff>166142</xdr:rowOff>
    </xdr:from>
    <xdr:to>
      <xdr:col>13</xdr:col>
      <xdr:colOff>507744</xdr:colOff>
      <xdr:row>29</xdr:row>
      <xdr:rowOff>64350</xdr:rowOff>
    </xdr:to>
    <xdr:cxnSp macro="">
      <xdr:nvCxnSpPr>
        <xdr:cNvPr id="75" name="Verbindingslijn: gebogen 74">
          <a:extLst>
            <a:ext uri="{FF2B5EF4-FFF2-40B4-BE49-F238E27FC236}">
              <a16:creationId xmlns:a16="http://schemas.microsoft.com/office/drawing/2014/main" id="{15E91BE7-946A-422D-A058-CDB9E8CA45F3}"/>
            </a:ext>
          </a:extLst>
        </xdr:cNvPr>
        <xdr:cNvCxnSpPr>
          <a:stCxn id="72" idx="3"/>
          <a:endCxn id="20" idx="0"/>
        </xdr:cNvCxnSpPr>
      </xdr:nvCxnSpPr>
      <xdr:spPr>
        <a:xfrm>
          <a:off x="8204258" y="3433217"/>
          <a:ext cx="190186" cy="218420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333858</xdr:colOff>
      <xdr:row>14</xdr:row>
      <xdr:rowOff>108627</xdr:rowOff>
    </xdr:from>
    <xdr:to>
      <xdr:col>10</xdr:col>
      <xdr:colOff>333858</xdr:colOff>
      <xdr:row>16</xdr:row>
      <xdr:rowOff>86642</xdr:rowOff>
    </xdr:to>
    <xdr:cxnSp macro="">
      <xdr:nvCxnSpPr>
        <xdr:cNvPr id="76" name="Rechte verbindingslijn met pijl 75">
          <a:extLst>
            <a:ext uri="{FF2B5EF4-FFF2-40B4-BE49-F238E27FC236}">
              <a16:creationId xmlns:a16="http://schemas.microsoft.com/office/drawing/2014/main" id="{A1315FF4-CAD9-4E2E-AE7C-99563E91D241}"/>
            </a:ext>
          </a:extLst>
        </xdr:cNvPr>
        <xdr:cNvCxnSpPr>
          <a:stCxn id="12" idx="2"/>
          <a:endCxn id="17" idx="0"/>
        </xdr:cNvCxnSpPr>
      </xdr:nvCxnSpPr>
      <xdr:spPr>
        <a:xfrm>
          <a:off x="6391758" y="2804202"/>
          <a:ext cx="0" cy="359015"/>
        </a:xfrm>
        <a:prstGeom prst="straightConnector1">
          <a:avLst/>
        </a:prstGeom>
        <a:ln>
          <a:solidFill>
            <a:srgbClr val="134988"/>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383368</xdr:colOff>
      <xdr:row>41</xdr:row>
      <xdr:rowOff>39688</xdr:rowOff>
    </xdr:from>
    <xdr:to>
      <xdr:col>13</xdr:col>
      <xdr:colOff>202725</xdr:colOff>
      <xdr:row>44</xdr:row>
      <xdr:rowOff>8188</xdr:rowOff>
    </xdr:to>
    <xdr:sp macro="" textlink="">
      <xdr:nvSpPr>
        <xdr:cNvPr id="77" name="Rechthoek 76">
          <a:extLst>
            <a:ext uri="{FF2B5EF4-FFF2-40B4-BE49-F238E27FC236}">
              <a16:creationId xmlns:a16="http://schemas.microsoft.com/office/drawing/2014/main" id="{4C78892B-D50F-4AF1-8749-4E9B33EB90ED}"/>
            </a:ext>
          </a:extLst>
        </xdr:cNvPr>
        <xdr:cNvSpPr/>
      </xdr:nvSpPr>
      <xdr:spPr>
        <a:xfrm>
          <a:off x="7050868" y="7878763"/>
          <a:ext cx="1038557" cy="54000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1"/>
        <a:lstStyle/>
        <a:p>
          <a:pPr algn="ctr"/>
          <a:r>
            <a:rPr lang="nl-NL" sz="800" b="0" i="1" baseline="0">
              <a:solidFill>
                <a:schemeClr val="tx1">
                  <a:lumMod val="75000"/>
                  <a:lumOff val="25000"/>
                </a:schemeClr>
              </a:solidFill>
            </a:rPr>
            <a:t>&lt; 4 transacties</a:t>
          </a:r>
        </a:p>
        <a:p>
          <a:pPr algn="ctr"/>
          <a:endParaRPr lang="nl-NL" sz="800" b="0" i="1" baseline="0">
            <a:solidFill>
              <a:srgbClr val="134988"/>
            </a:solidFill>
          </a:endParaRPr>
        </a:p>
      </xdr:txBody>
    </xdr:sp>
    <xdr:clientData/>
  </xdr:twoCellAnchor>
  <xdr:twoCellAnchor>
    <xdr:from>
      <xdr:col>7</xdr:col>
      <xdr:colOff>467591</xdr:colOff>
      <xdr:row>41</xdr:row>
      <xdr:rowOff>39688</xdr:rowOff>
    </xdr:from>
    <xdr:to>
      <xdr:col>9</xdr:col>
      <xdr:colOff>286949</xdr:colOff>
      <xdr:row>44</xdr:row>
      <xdr:rowOff>8188</xdr:rowOff>
    </xdr:to>
    <xdr:sp macro="" textlink="">
      <xdr:nvSpPr>
        <xdr:cNvPr id="78" name="Rechthoek 77">
          <a:extLst>
            <a:ext uri="{FF2B5EF4-FFF2-40B4-BE49-F238E27FC236}">
              <a16:creationId xmlns:a16="http://schemas.microsoft.com/office/drawing/2014/main" id="{BE8D2C1F-C7D2-4606-BE66-24E485B7D232}"/>
            </a:ext>
          </a:extLst>
        </xdr:cNvPr>
        <xdr:cNvSpPr/>
      </xdr:nvSpPr>
      <xdr:spPr>
        <a:xfrm>
          <a:off x="4696691" y="7878763"/>
          <a:ext cx="1038558" cy="54000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1"/>
        <a:lstStyle/>
        <a:p>
          <a:pPr algn="ctr"/>
          <a:r>
            <a:rPr lang="nl-NL" sz="800" b="0" i="1" baseline="0">
              <a:solidFill>
                <a:schemeClr val="tx1">
                  <a:lumMod val="75000"/>
                  <a:lumOff val="25000"/>
                </a:schemeClr>
              </a:solidFill>
            </a:rPr>
            <a:t>4 tot 10 transacties</a:t>
          </a:r>
        </a:p>
        <a:p>
          <a:pPr algn="ctr"/>
          <a:r>
            <a:rPr lang="nl-NL" sz="800" b="0" i="1" baseline="0">
              <a:solidFill>
                <a:schemeClr val="tx1">
                  <a:lumMod val="75000"/>
                  <a:lumOff val="25000"/>
                </a:schemeClr>
              </a:solidFill>
            </a:rPr>
            <a:t>3 tot 6 panden</a:t>
          </a:r>
        </a:p>
      </xdr:txBody>
    </xdr:sp>
    <xdr:clientData/>
  </xdr:twoCellAnchor>
  <xdr:twoCellAnchor>
    <xdr:from>
      <xdr:col>5</xdr:col>
      <xdr:colOff>509703</xdr:colOff>
      <xdr:row>41</xdr:row>
      <xdr:rowOff>39688</xdr:rowOff>
    </xdr:from>
    <xdr:to>
      <xdr:col>7</xdr:col>
      <xdr:colOff>329060</xdr:colOff>
      <xdr:row>44</xdr:row>
      <xdr:rowOff>8188</xdr:rowOff>
    </xdr:to>
    <xdr:sp macro="" textlink="">
      <xdr:nvSpPr>
        <xdr:cNvPr id="79" name="Rechthoek 78">
          <a:extLst>
            <a:ext uri="{FF2B5EF4-FFF2-40B4-BE49-F238E27FC236}">
              <a16:creationId xmlns:a16="http://schemas.microsoft.com/office/drawing/2014/main" id="{0E1C2081-F854-40A7-A0C6-1B9289D91685}"/>
            </a:ext>
          </a:extLst>
        </xdr:cNvPr>
        <xdr:cNvSpPr/>
      </xdr:nvSpPr>
      <xdr:spPr>
        <a:xfrm>
          <a:off x="3519603" y="7878763"/>
          <a:ext cx="1038557" cy="54000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1"/>
        <a:lstStyle/>
        <a:p>
          <a:pPr algn="ctr"/>
          <a:r>
            <a:rPr lang="nl-NL" sz="800" b="0" i="1" baseline="0">
              <a:solidFill>
                <a:schemeClr val="tx1">
                  <a:lumMod val="75000"/>
                  <a:lumOff val="25000"/>
                </a:schemeClr>
              </a:solidFill>
            </a:rPr>
            <a:t>4 tot 10 transacties &gt;= 6 panden</a:t>
          </a:r>
        </a:p>
      </xdr:txBody>
    </xdr:sp>
    <xdr:clientData/>
  </xdr:twoCellAnchor>
  <xdr:twoCellAnchor>
    <xdr:from>
      <xdr:col>4</xdr:col>
      <xdr:colOff>459495</xdr:colOff>
      <xdr:row>39</xdr:row>
      <xdr:rowOff>61672</xdr:rowOff>
    </xdr:from>
    <xdr:to>
      <xdr:col>10</xdr:col>
      <xdr:colOff>332860</xdr:colOff>
      <xdr:row>41</xdr:row>
      <xdr:rowOff>39687</xdr:rowOff>
    </xdr:to>
    <xdr:cxnSp macro="">
      <xdr:nvCxnSpPr>
        <xdr:cNvPr id="80" name="Verbindingslijn: gebogen 79">
          <a:extLst>
            <a:ext uri="{FF2B5EF4-FFF2-40B4-BE49-F238E27FC236}">
              <a16:creationId xmlns:a16="http://schemas.microsoft.com/office/drawing/2014/main" id="{9A5D76E9-EBAD-46CE-A610-E75DEC213DA6}"/>
            </a:ext>
          </a:extLst>
        </xdr:cNvPr>
        <xdr:cNvCxnSpPr>
          <a:stCxn id="24" idx="2"/>
          <a:endCxn id="25" idx="0"/>
        </xdr:cNvCxnSpPr>
      </xdr:nvCxnSpPr>
      <xdr:spPr>
        <a:xfrm rot="5400000">
          <a:off x="4445770" y="5933772"/>
          <a:ext cx="359015" cy="3530965"/>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472437</xdr:colOff>
      <xdr:row>52</xdr:row>
      <xdr:rowOff>22197</xdr:rowOff>
    </xdr:from>
    <xdr:to>
      <xdr:col>9</xdr:col>
      <xdr:colOff>290612</xdr:colOff>
      <xdr:row>54</xdr:row>
      <xdr:rowOff>181197</xdr:rowOff>
    </xdr:to>
    <xdr:sp macro="" textlink="">
      <xdr:nvSpPr>
        <xdr:cNvPr id="82" name="Rechthoek 81">
          <a:extLst>
            <a:ext uri="{FF2B5EF4-FFF2-40B4-BE49-F238E27FC236}">
              <a16:creationId xmlns:a16="http://schemas.microsoft.com/office/drawing/2014/main" id="{B5B65B83-21FA-4DCD-967B-37DBDF9C8CDC}"/>
            </a:ext>
          </a:extLst>
        </xdr:cNvPr>
        <xdr:cNvSpPr/>
      </xdr:nvSpPr>
      <xdr:spPr>
        <a:xfrm>
          <a:off x="4701537" y="9956772"/>
          <a:ext cx="1037375" cy="54000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1"/>
        <a:lstStyle/>
        <a:p>
          <a:pPr algn="ctr"/>
          <a:r>
            <a:rPr lang="nl-NL" sz="800" b="0" i="1" baseline="0">
              <a:solidFill>
                <a:schemeClr val="tx1">
                  <a:lumMod val="75000"/>
                  <a:lumOff val="25000"/>
                </a:schemeClr>
              </a:solidFill>
            </a:rPr>
            <a:t>6 &gt;= panden en totale marktwaarde &lt; 1 mio. </a:t>
          </a:r>
          <a:endParaRPr lang="nl-NL" sz="800" b="1" baseline="0">
            <a:solidFill>
              <a:srgbClr val="134988"/>
            </a:solidFill>
          </a:endParaRPr>
        </a:p>
      </xdr:txBody>
    </xdr:sp>
    <xdr:clientData/>
  </xdr:twoCellAnchor>
  <xdr:twoCellAnchor>
    <xdr:from>
      <xdr:col>9</xdr:col>
      <xdr:colOff>426326</xdr:colOff>
      <xdr:row>52</xdr:row>
      <xdr:rowOff>22197</xdr:rowOff>
    </xdr:from>
    <xdr:to>
      <xdr:col>11</xdr:col>
      <xdr:colOff>244500</xdr:colOff>
      <xdr:row>54</xdr:row>
      <xdr:rowOff>181197</xdr:rowOff>
    </xdr:to>
    <xdr:sp macro="" textlink="">
      <xdr:nvSpPr>
        <xdr:cNvPr id="83" name="Rechthoek 82">
          <a:extLst>
            <a:ext uri="{FF2B5EF4-FFF2-40B4-BE49-F238E27FC236}">
              <a16:creationId xmlns:a16="http://schemas.microsoft.com/office/drawing/2014/main" id="{7A5078D9-DC0A-4D2A-857A-3D5797FC7ACF}"/>
            </a:ext>
          </a:extLst>
        </xdr:cNvPr>
        <xdr:cNvSpPr/>
      </xdr:nvSpPr>
      <xdr:spPr>
        <a:xfrm>
          <a:off x="5874626" y="9956772"/>
          <a:ext cx="1037374" cy="54000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1"/>
        <a:lstStyle/>
        <a:p>
          <a:pPr algn="ctr"/>
          <a:r>
            <a:rPr lang="nl-NL" sz="800" b="0" i="1" baseline="0">
              <a:solidFill>
                <a:schemeClr val="tx1">
                  <a:lumMod val="75000"/>
                  <a:lumOff val="25000"/>
                </a:schemeClr>
              </a:solidFill>
            </a:rPr>
            <a:t>3 tot 6 panden en totale marktwaarde &lt; 1 mio.</a:t>
          </a:r>
          <a:endParaRPr lang="nl-NL" sz="800" b="1" baseline="0">
            <a:solidFill>
              <a:srgbClr val="134988"/>
            </a:solidFill>
          </a:endParaRPr>
        </a:p>
      </xdr:txBody>
    </xdr:sp>
    <xdr:clientData/>
  </xdr:twoCellAnchor>
  <xdr:twoCellAnchor>
    <xdr:from>
      <xdr:col>9</xdr:col>
      <xdr:colOff>424777</xdr:colOff>
      <xdr:row>77</xdr:row>
      <xdr:rowOff>76694</xdr:rowOff>
    </xdr:from>
    <xdr:to>
      <xdr:col>11</xdr:col>
      <xdr:colOff>242951</xdr:colOff>
      <xdr:row>80</xdr:row>
      <xdr:rowOff>45194</xdr:rowOff>
    </xdr:to>
    <xdr:sp macro="" textlink="">
      <xdr:nvSpPr>
        <xdr:cNvPr id="84" name="Rechthoek 83">
          <a:extLst>
            <a:ext uri="{FF2B5EF4-FFF2-40B4-BE49-F238E27FC236}">
              <a16:creationId xmlns:a16="http://schemas.microsoft.com/office/drawing/2014/main" id="{7D994D58-17F2-4926-8909-59AB33BB3E0C}"/>
            </a:ext>
          </a:extLst>
        </xdr:cNvPr>
        <xdr:cNvSpPr/>
      </xdr:nvSpPr>
      <xdr:spPr>
        <a:xfrm>
          <a:off x="5873077" y="14773769"/>
          <a:ext cx="1037374" cy="54000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1"/>
        <a:lstStyle/>
        <a:p>
          <a:pPr algn="ctr"/>
          <a:r>
            <a:rPr lang="nl-NL" sz="900" b="0" i="1" baseline="0">
              <a:solidFill>
                <a:schemeClr val="tx1">
                  <a:lumMod val="75000"/>
                  <a:lumOff val="25000"/>
                </a:schemeClr>
              </a:solidFill>
            </a:rPr>
            <a:t>&lt; EUR 40.000,- </a:t>
          </a:r>
        </a:p>
        <a:p>
          <a:pPr algn="ctr"/>
          <a:r>
            <a:rPr lang="nl-NL" sz="900" b="0" i="1" baseline="0">
              <a:solidFill>
                <a:schemeClr val="tx1">
                  <a:lumMod val="75000"/>
                  <a:lumOff val="25000"/>
                </a:schemeClr>
              </a:solidFill>
            </a:rPr>
            <a:t>per jaar</a:t>
          </a:r>
        </a:p>
      </xdr:txBody>
    </xdr:sp>
    <xdr:clientData/>
  </xdr:twoCellAnchor>
  <xdr:twoCellAnchor>
    <xdr:from>
      <xdr:col>7</xdr:col>
      <xdr:colOff>489946</xdr:colOff>
      <xdr:row>77</xdr:row>
      <xdr:rowOff>76694</xdr:rowOff>
    </xdr:from>
    <xdr:to>
      <xdr:col>9</xdr:col>
      <xdr:colOff>308121</xdr:colOff>
      <xdr:row>80</xdr:row>
      <xdr:rowOff>45194</xdr:rowOff>
    </xdr:to>
    <xdr:sp macro="" textlink="">
      <xdr:nvSpPr>
        <xdr:cNvPr id="85" name="Rechthoek 84">
          <a:extLst>
            <a:ext uri="{FF2B5EF4-FFF2-40B4-BE49-F238E27FC236}">
              <a16:creationId xmlns:a16="http://schemas.microsoft.com/office/drawing/2014/main" id="{844F18FD-96C9-400E-97E4-8A17F5AF6975}"/>
            </a:ext>
          </a:extLst>
        </xdr:cNvPr>
        <xdr:cNvSpPr/>
      </xdr:nvSpPr>
      <xdr:spPr>
        <a:xfrm>
          <a:off x="4719046" y="14773769"/>
          <a:ext cx="1037375" cy="54000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1"/>
        <a:lstStyle/>
        <a:p>
          <a:pPr algn="ctr"/>
          <a:r>
            <a:rPr lang="nl-NL" sz="900" b="0" i="1" baseline="0">
              <a:solidFill>
                <a:schemeClr val="tx1">
                  <a:lumMod val="75000"/>
                  <a:lumOff val="25000"/>
                </a:schemeClr>
              </a:solidFill>
            </a:rPr>
            <a:t>&gt;= EUR 40.000,- </a:t>
          </a:r>
        </a:p>
        <a:p>
          <a:pPr algn="ctr"/>
          <a:r>
            <a:rPr lang="nl-NL" sz="900" b="0" i="1" baseline="0">
              <a:solidFill>
                <a:schemeClr val="tx1">
                  <a:lumMod val="75000"/>
                  <a:lumOff val="25000"/>
                </a:schemeClr>
              </a:solidFill>
            </a:rPr>
            <a:t>per jaar</a:t>
          </a:r>
        </a:p>
      </xdr:txBody>
    </xdr:sp>
    <xdr:clientData/>
  </xdr:twoCellAnchor>
  <xdr:twoCellAnchor>
    <xdr:from>
      <xdr:col>10</xdr:col>
      <xdr:colOff>333858</xdr:colOff>
      <xdr:row>67</xdr:row>
      <xdr:rowOff>62685</xdr:rowOff>
    </xdr:from>
    <xdr:to>
      <xdr:col>10</xdr:col>
      <xdr:colOff>333859</xdr:colOff>
      <xdr:row>71</xdr:row>
      <xdr:rowOff>40700</xdr:rowOff>
    </xdr:to>
    <xdr:cxnSp macro="">
      <xdr:nvCxnSpPr>
        <xdr:cNvPr id="86" name="Rechte verbindingslijn met pijl 85">
          <a:extLst>
            <a:ext uri="{FF2B5EF4-FFF2-40B4-BE49-F238E27FC236}">
              <a16:creationId xmlns:a16="http://schemas.microsoft.com/office/drawing/2014/main" id="{C4DBCEEE-30C7-4709-BA6C-FC7C7748B4D3}"/>
            </a:ext>
          </a:extLst>
        </xdr:cNvPr>
        <xdr:cNvCxnSpPr>
          <a:cxnSpLocks/>
          <a:stCxn id="41" idx="2"/>
          <a:endCxn id="105" idx="0"/>
        </xdr:cNvCxnSpPr>
      </xdr:nvCxnSpPr>
      <xdr:spPr>
        <a:xfrm>
          <a:off x="6391758" y="12854760"/>
          <a:ext cx="1" cy="740015"/>
        </a:xfrm>
        <a:prstGeom prst="straightConnector1">
          <a:avLst/>
        </a:prstGeom>
        <a:ln>
          <a:solidFill>
            <a:srgbClr val="134988"/>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98236</xdr:colOff>
      <xdr:row>142</xdr:row>
      <xdr:rowOff>79233</xdr:rowOff>
    </xdr:from>
    <xdr:to>
      <xdr:col>8</xdr:col>
      <xdr:colOff>514112</xdr:colOff>
      <xdr:row>143</xdr:row>
      <xdr:rowOff>104733</xdr:rowOff>
    </xdr:to>
    <xdr:grpSp>
      <xdr:nvGrpSpPr>
        <xdr:cNvPr id="87" name="Groep 86">
          <a:extLst>
            <a:ext uri="{FF2B5EF4-FFF2-40B4-BE49-F238E27FC236}">
              <a16:creationId xmlns:a16="http://schemas.microsoft.com/office/drawing/2014/main" id="{2C7B5DA0-0376-4545-A530-B9D7160785E5}"/>
            </a:ext>
          </a:extLst>
        </xdr:cNvPr>
        <xdr:cNvGrpSpPr/>
      </xdr:nvGrpSpPr>
      <xdr:grpSpPr>
        <a:xfrm>
          <a:off x="1746061" y="25253808"/>
          <a:ext cx="3368626" cy="216000"/>
          <a:chOff x="516682" y="17599227"/>
          <a:chExt cx="3456549" cy="216000"/>
        </a:xfrm>
      </xdr:grpSpPr>
      <xdr:sp macro="" textlink="">
        <xdr:nvSpPr>
          <xdr:cNvPr id="88" name="Rechthoek 87">
            <a:extLst>
              <a:ext uri="{FF2B5EF4-FFF2-40B4-BE49-F238E27FC236}">
                <a16:creationId xmlns:a16="http://schemas.microsoft.com/office/drawing/2014/main" id="{C83C44C9-EFDC-4C0C-B88C-C6696DC70F65}"/>
              </a:ext>
            </a:extLst>
          </xdr:cNvPr>
          <xdr:cNvSpPr/>
        </xdr:nvSpPr>
        <xdr:spPr>
          <a:xfrm>
            <a:off x="516682" y="17599227"/>
            <a:ext cx="453915" cy="216000"/>
          </a:xfrm>
          <a:prstGeom prst="rect">
            <a:avLst/>
          </a:prstGeom>
          <a:solidFill>
            <a:schemeClr val="accent5">
              <a:lumMod val="20000"/>
              <a:lumOff val="80000"/>
            </a:schemeClr>
          </a:solidFill>
          <a:ln>
            <a:solidFill>
              <a:srgbClr val="E2646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1"/>
          <a:lstStyle/>
          <a:p>
            <a:pPr algn="ctr"/>
            <a:r>
              <a:rPr lang="nl-NL" sz="1000" b="0">
                <a:solidFill>
                  <a:srgbClr val="134988"/>
                </a:solidFill>
                <a:effectLst/>
              </a:rPr>
              <a:t>Nr.</a:t>
            </a:r>
            <a:r>
              <a:rPr lang="nl-NL" sz="1000" b="0" baseline="0">
                <a:solidFill>
                  <a:srgbClr val="134988"/>
                </a:solidFill>
                <a:effectLst/>
              </a:rPr>
              <a:t> X</a:t>
            </a:r>
            <a:endParaRPr lang="nl-NL" sz="1000" b="0">
              <a:solidFill>
                <a:srgbClr val="134988"/>
              </a:solidFill>
              <a:effectLst/>
            </a:endParaRPr>
          </a:p>
        </xdr:txBody>
      </xdr:sp>
      <xdr:sp macro="" textlink="">
        <xdr:nvSpPr>
          <xdr:cNvPr id="89" name="Rechthoek 88">
            <a:extLst>
              <a:ext uri="{FF2B5EF4-FFF2-40B4-BE49-F238E27FC236}">
                <a16:creationId xmlns:a16="http://schemas.microsoft.com/office/drawing/2014/main" id="{D4579E95-57E9-45DB-9C5B-1617BAA98571}"/>
              </a:ext>
            </a:extLst>
          </xdr:cNvPr>
          <xdr:cNvSpPr/>
        </xdr:nvSpPr>
        <xdr:spPr>
          <a:xfrm>
            <a:off x="1043343" y="17599227"/>
            <a:ext cx="2929888" cy="2160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0" rIns="108000" bIns="0" rtlCol="0" anchor="ctr" anchorCtr="0"/>
          <a:lstStyle/>
          <a:p>
            <a:pPr algn="l"/>
            <a:r>
              <a:rPr lang="nl-NL" sz="900" b="0" i="1" baseline="0">
                <a:solidFill>
                  <a:schemeClr val="tx1">
                    <a:lumMod val="75000"/>
                    <a:lumOff val="25000"/>
                  </a:schemeClr>
                </a:solidFill>
              </a:rPr>
              <a:t>Hoofdvraag met puntentelling</a:t>
            </a:r>
            <a:endParaRPr lang="nl-NL" sz="900" b="0" baseline="0">
              <a:solidFill>
                <a:schemeClr val="tx1">
                  <a:lumMod val="75000"/>
                  <a:lumOff val="25000"/>
                </a:schemeClr>
              </a:solidFill>
            </a:endParaRPr>
          </a:p>
        </xdr:txBody>
      </xdr:sp>
    </xdr:grpSp>
    <xdr:clientData/>
  </xdr:twoCellAnchor>
  <xdr:twoCellAnchor>
    <xdr:from>
      <xdr:col>9</xdr:col>
      <xdr:colOff>44179</xdr:colOff>
      <xdr:row>120</xdr:row>
      <xdr:rowOff>42822</xdr:rowOff>
    </xdr:from>
    <xdr:to>
      <xdr:col>12</xdr:col>
      <xdr:colOff>10624</xdr:colOff>
      <xdr:row>124</xdr:row>
      <xdr:rowOff>100801</xdr:rowOff>
    </xdr:to>
    <xdr:sp macro="" textlink="">
      <xdr:nvSpPr>
        <xdr:cNvPr id="90" name="Rechthoek 89">
          <a:extLst>
            <a:ext uri="{FF2B5EF4-FFF2-40B4-BE49-F238E27FC236}">
              <a16:creationId xmlns:a16="http://schemas.microsoft.com/office/drawing/2014/main" id="{F28AD34B-0B82-4044-9F2C-78E62BD9A314}"/>
            </a:ext>
          </a:extLst>
        </xdr:cNvPr>
        <xdr:cNvSpPr/>
      </xdr:nvSpPr>
      <xdr:spPr>
        <a:xfrm>
          <a:off x="5233662" y="22929098"/>
          <a:ext cx="1740065" cy="819979"/>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1"/>
        <a:lstStyle/>
        <a:p>
          <a:pPr algn="ctr"/>
          <a:r>
            <a:rPr lang="nl-NL" sz="950" b="1" i="0" u="none" strike="noStrike">
              <a:solidFill>
                <a:srgbClr val="134988"/>
              </a:solidFill>
              <a:effectLst/>
              <a:latin typeface="+mn-lt"/>
              <a:ea typeface="+mn-ea"/>
              <a:cs typeface="+mn-cs"/>
            </a:rPr>
            <a:t>14.</a:t>
          </a:r>
          <a:r>
            <a:rPr lang="nl-NL" sz="950" b="1" i="0" u="none" strike="noStrike" baseline="0">
              <a:solidFill>
                <a:srgbClr val="134988"/>
              </a:solidFill>
              <a:effectLst/>
              <a:latin typeface="+mn-lt"/>
              <a:ea typeface="+mn-ea"/>
              <a:cs typeface="+mn-cs"/>
            </a:rPr>
            <a:t> </a:t>
          </a:r>
          <a:r>
            <a:rPr lang="nl-NL" sz="950" b="0" i="0" u="none" strike="noStrike" baseline="0">
              <a:solidFill>
                <a:srgbClr val="134988"/>
              </a:solidFill>
              <a:effectLst/>
              <a:latin typeface="+mn-lt"/>
              <a:ea typeface="+mn-ea"/>
              <a:cs typeface="+mn-cs"/>
            </a:rPr>
            <a:t>Kwalificeert de aanvrager o.b.v. een goedgekeurd busines plan of een andere grondslag toch als professional?</a:t>
          </a:r>
          <a:endParaRPr lang="nl-NL" sz="950" b="0">
            <a:solidFill>
              <a:srgbClr val="134988"/>
            </a:solidFill>
            <a:effectLst/>
          </a:endParaRPr>
        </a:p>
      </xdr:txBody>
    </xdr:sp>
    <xdr:clientData/>
  </xdr:twoCellAnchor>
  <xdr:twoCellAnchor>
    <xdr:from>
      <xdr:col>9</xdr:col>
      <xdr:colOff>319230</xdr:colOff>
      <xdr:row>126</xdr:row>
      <xdr:rowOff>78819</xdr:rowOff>
    </xdr:from>
    <xdr:to>
      <xdr:col>11</xdr:col>
      <xdr:colOff>335349</xdr:colOff>
      <xdr:row>130</xdr:row>
      <xdr:rowOff>7016</xdr:rowOff>
    </xdr:to>
    <xdr:sp macro="" textlink="">
      <xdr:nvSpPr>
        <xdr:cNvPr id="91" name="Ovaal 90">
          <a:extLst>
            <a:ext uri="{FF2B5EF4-FFF2-40B4-BE49-F238E27FC236}">
              <a16:creationId xmlns:a16="http://schemas.microsoft.com/office/drawing/2014/main" id="{CD13A1AA-14BA-453B-A440-CA56A058F21D}"/>
            </a:ext>
          </a:extLst>
        </xdr:cNvPr>
        <xdr:cNvSpPr/>
      </xdr:nvSpPr>
      <xdr:spPr>
        <a:xfrm>
          <a:off x="5508713" y="24108095"/>
          <a:ext cx="1198533" cy="690197"/>
        </a:xfrm>
        <a:prstGeom prst="ellipse">
          <a:avLst/>
        </a:prstGeom>
        <a:solidFill>
          <a:srgbClr val="FFC000">
            <a:alpha val="2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lang="nl-NL" sz="900" b="1" baseline="0">
              <a:solidFill>
                <a:srgbClr val="134988"/>
              </a:solidFill>
            </a:rPr>
            <a:t>Mogelijk in aanmerking voor financiering</a:t>
          </a:r>
          <a:endParaRPr lang="nl-NL" sz="900" b="1">
            <a:solidFill>
              <a:srgbClr val="134988"/>
            </a:solidFill>
          </a:endParaRPr>
        </a:p>
      </xdr:txBody>
    </xdr:sp>
    <xdr:clientData/>
  </xdr:twoCellAnchor>
  <xdr:twoCellAnchor>
    <xdr:from>
      <xdr:col>3</xdr:col>
      <xdr:colOff>98236</xdr:colOff>
      <xdr:row>149</xdr:row>
      <xdr:rowOff>94602</xdr:rowOff>
    </xdr:from>
    <xdr:to>
      <xdr:col>11</xdr:col>
      <xdr:colOff>366699</xdr:colOff>
      <xdr:row>150</xdr:row>
      <xdr:rowOff>150415</xdr:rowOff>
    </xdr:to>
    <xdr:grpSp>
      <xdr:nvGrpSpPr>
        <xdr:cNvPr id="92" name="Groep 91">
          <a:extLst>
            <a:ext uri="{FF2B5EF4-FFF2-40B4-BE49-F238E27FC236}">
              <a16:creationId xmlns:a16="http://schemas.microsoft.com/office/drawing/2014/main" id="{AC45BBF3-1484-4A6E-87F9-35F9AEBE6AEE}"/>
            </a:ext>
          </a:extLst>
        </xdr:cNvPr>
        <xdr:cNvGrpSpPr/>
      </xdr:nvGrpSpPr>
      <xdr:grpSpPr>
        <a:xfrm>
          <a:off x="1746061" y="26602677"/>
          <a:ext cx="4992863" cy="246313"/>
          <a:chOff x="491818" y="18579101"/>
          <a:chExt cx="5133540" cy="246313"/>
        </a:xfrm>
      </xdr:grpSpPr>
      <xdr:sp macro="" textlink="">
        <xdr:nvSpPr>
          <xdr:cNvPr id="93" name="Ovaal 92">
            <a:extLst>
              <a:ext uri="{FF2B5EF4-FFF2-40B4-BE49-F238E27FC236}">
                <a16:creationId xmlns:a16="http://schemas.microsoft.com/office/drawing/2014/main" id="{397EBF08-9477-4C98-8E9A-1CCD7B235FE2}"/>
              </a:ext>
            </a:extLst>
          </xdr:cNvPr>
          <xdr:cNvSpPr/>
        </xdr:nvSpPr>
        <xdr:spPr>
          <a:xfrm>
            <a:off x="491818" y="18579101"/>
            <a:ext cx="503642" cy="246313"/>
          </a:xfrm>
          <a:prstGeom prst="ellipse">
            <a:avLst/>
          </a:prstGeom>
          <a:solidFill>
            <a:srgbClr val="FFC000">
              <a:alpha val="2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endParaRPr lang="nl-NL" sz="600">
              <a:solidFill>
                <a:srgbClr val="134988"/>
              </a:solidFill>
            </a:endParaRPr>
          </a:p>
        </xdr:txBody>
      </xdr:sp>
      <xdr:sp macro="" textlink="">
        <xdr:nvSpPr>
          <xdr:cNvPr id="94" name="Rechthoek 93">
            <a:extLst>
              <a:ext uri="{FF2B5EF4-FFF2-40B4-BE49-F238E27FC236}">
                <a16:creationId xmlns:a16="http://schemas.microsoft.com/office/drawing/2014/main" id="{C386A156-A7E9-479B-A180-D5801C049A6E}"/>
              </a:ext>
            </a:extLst>
          </xdr:cNvPr>
          <xdr:cNvSpPr/>
        </xdr:nvSpPr>
        <xdr:spPr>
          <a:xfrm>
            <a:off x="1043343" y="18594257"/>
            <a:ext cx="4582015" cy="2160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0" rIns="108000" bIns="0" rtlCol="0" anchor="ctr" anchorCtr="0"/>
          <a:lstStyle/>
          <a:p>
            <a:pPr algn="l"/>
            <a:r>
              <a:rPr lang="nl-NL" sz="900" b="0" i="1" baseline="0">
                <a:solidFill>
                  <a:schemeClr val="tx1">
                    <a:lumMod val="75000"/>
                    <a:lumOff val="25000"/>
                  </a:schemeClr>
                </a:solidFill>
              </a:rPr>
              <a:t>Klant komt mogelijk in aanmerking voor een financiering - beoordeling door KC SolidbriQ</a:t>
            </a:r>
            <a:endParaRPr lang="nl-NL" sz="900" b="0" baseline="0">
              <a:solidFill>
                <a:schemeClr val="tx1">
                  <a:lumMod val="75000"/>
                  <a:lumOff val="25000"/>
                </a:schemeClr>
              </a:solidFill>
            </a:endParaRPr>
          </a:p>
        </xdr:txBody>
      </xdr:sp>
    </xdr:grpSp>
    <xdr:clientData/>
  </xdr:twoCellAnchor>
  <xdr:twoCellAnchor>
    <xdr:from>
      <xdr:col>10</xdr:col>
      <xdr:colOff>323005</xdr:colOff>
      <xdr:row>124</xdr:row>
      <xdr:rowOff>100801</xdr:rowOff>
    </xdr:from>
    <xdr:to>
      <xdr:col>10</xdr:col>
      <xdr:colOff>327290</xdr:colOff>
      <xdr:row>126</xdr:row>
      <xdr:rowOff>78819</xdr:rowOff>
    </xdr:to>
    <xdr:cxnSp macro="">
      <xdr:nvCxnSpPr>
        <xdr:cNvPr id="95" name="Rechte verbindingslijn met pijl 94">
          <a:extLst>
            <a:ext uri="{FF2B5EF4-FFF2-40B4-BE49-F238E27FC236}">
              <a16:creationId xmlns:a16="http://schemas.microsoft.com/office/drawing/2014/main" id="{F82F9A77-1D15-42A2-9D13-B6A8584AD699}"/>
            </a:ext>
          </a:extLst>
        </xdr:cNvPr>
        <xdr:cNvCxnSpPr>
          <a:cxnSpLocks/>
          <a:stCxn id="90" idx="2"/>
          <a:endCxn id="91" idx="0"/>
        </xdr:cNvCxnSpPr>
      </xdr:nvCxnSpPr>
      <xdr:spPr>
        <a:xfrm>
          <a:off x="6103695" y="23749077"/>
          <a:ext cx="4285" cy="359018"/>
        </a:xfrm>
        <a:prstGeom prst="straightConnector1">
          <a:avLst/>
        </a:prstGeom>
        <a:ln>
          <a:solidFill>
            <a:srgbClr val="134988"/>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39416</xdr:colOff>
      <xdr:row>82</xdr:row>
      <xdr:rowOff>23209</xdr:rowOff>
    </xdr:from>
    <xdr:to>
      <xdr:col>12</xdr:col>
      <xdr:colOff>15387</xdr:colOff>
      <xdr:row>86</xdr:row>
      <xdr:rowOff>101323</xdr:rowOff>
    </xdr:to>
    <xdr:sp macro="" textlink="">
      <xdr:nvSpPr>
        <xdr:cNvPr id="97" name="Rechthoek 96">
          <a:extLst>
            <a:ext uri="{FF2B5EF4-FFF2-40B4-BE49-F238E27FC236}">
              <a16:creationId xmlns:a16="http://schemas.microsoft.com/office/drawing/2014/main" id="{B8FC579D-732E-49B2-818F-B946511A8C4F}"/>
            </a:ext>
          </a:extLst>
        </xdr:cNvPr>
        <xdr:cNvSpPr/>
      </xdr:nvSpPr>
      <xdr:spPr>
        <a:xfrm>
          <a:off x="5487716" y="15672784"/>
          <a:ext cx="1804771" cy="840114"/>
        </a:xfrm>
        <a:prstGeom prst="rect">
          <a:avLst/>
        </a:prstGeom>
        <a:solidFill>
          <a:schemeClr val="accent5">
            <a:lumMod val="20000"/>
            <a:lumOff val="80000"/>
          </a:schemeClr>
        </a:solidFill>
        <a:ln>
          <a:solidFill>
            <a:srgbClr val="E2646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1"/>
        <a:lstStyle/>
        <a:p>
          <a:pPr algn="ctr"/>
          <a:r>
            <a:rPr lang="nl-NL" sz="1000" b="1" i="0" u="none" strike="noStrike">
              <a:solidFill>
                <a:srgbClr val="134988"/>
              </a:solidFill>
              <a:effectLst/>
              <a:latin typeface="+mn-lt"/>
              <a:ea typeface="+mn-ea"/>
              <a:cs typeface="+mn-cs"/>
            </a:rPr>
            <a:t>10. </a:t>
          </a:r>
          <a:r>
            <a:rPr lang="nl-NL" sz="1000" b="0" i="0" u="none" strike="noStrike">
              <a:solidFill>
                <a:srgbClr val="134988"/>
              </a:solidFill>
              <a:effectLst/>
              <a:latin typeface="+mn-lt"/>
              <a:ea typeface="+mn-ea"/>
              <a:cs typeface="+mn-cs"/>
            </a:rPr>
            <a:t>Hoeveel jaar belegd de</a:t>
          </a:r>
          <a:r>
            <a:rPr lang="nl-NL" sz="1000" b="0" i="0" u="none" strike="noStrike" baseline="0">
              <a:solidFill>
                <a:srgbClr val="134988"/>
              </a:solidFill>
              <a:effectLst/>
              <a:latin typeface="+mn-lt"/>
              <a:ea typeface="+mn-ea"/>
              <a:cs typeface="+mn-cs"/>
            </a:rPr>
            <a:t> aanvrager professioneel in onroerend goed? </a:t>
          </a:r>
          <a:r>
            <a:rPr lang="nl-NL" sz="1000" b="0" i="0" u="none" strike="noStrike">
              <a:solidFill>
                <a:srgbClr val="134988"/>
              </a:solidFill>
              <a:effectLst/>
              <a:latin typeface="+mn-lt"/>
              <a:ea typeface="+mn-ea"/>
              <a:cs typeface="+mn-cs"/>
            </a:rPr>
            <a:t>  </a:t>
          </a:r>
          <a:endParaRPr lang="nl-NL" sz="1000" b="0">
            <a:solidFill>
              <a:srgbClr val="134988"/>
            </a:solidFill>
            <a:effectLst/>
          </a:endParaRPr>
        </a:p>
      </xdr:txBody>
    </xdr:sp>
    <xdr:clientData/>
  </xdr:twoCellAnchor>
  <xdr:twoCellAnchor>
    <xdr:from>
      <xdr:col>9</xdr:col>
      <xdr:colOff>424722</xdr:colOff>
      <xdr:row>88</xdr:row>
      <xdr:rowOff>79338</xdr:rowOff>
    </xdr:from>
    <xdr:to>
      <xdr:col>11</xdr:col>
      <xdr:colOff>242896</xdr:colOff>
      <xdr:row>91</xdr:row>
      <xdr:rowOff>47838</xdr:rowOff>
    </xdr:to>
    <xdr:sp macro="" textlink="">
      <xdr:nvSpPr>
        <xdr:cNvPr id="98" name="Rechthoek 97">
          <a:extLst>
            <a:ext uri="{FF2B5EF4-FFF2-40B4-BE49-F238E27FC236}">
              <a16:creationId xmlns:a16="http://schemas.microsoft.com/office/drawing/2014/main" id="{5B4FD9CE-A97E-403D-9599-2214B55F2981}"/>
            </a:ext>
          </a:extLst>
        </xdr:cNvPr>
        <xdr:cNvSpPr/>
      </xdr:nvSpPr>
      <xdr:spPr>
        <a:xfrm>
          <a:off x="5873022" y="16871913"/>
          <a:ext cx="1037374" cy="54000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1"/>
        <a:lstStyle/>
        <a:p>
          <a:pPr algn="ctr"/>
          <a:r>
            <a:rPr lang="nl-NL" sz="900" b="0" i="1" baseline="0">
              <a:solidFill>
                <a:schemeClr val="tx1">
                  <a:lumMod val="75000"/>
                  <a:lumOff val="25000"/>
                </a:schemeClr>
              </a:solidFill>
            </a:rPr>
            <a:t>&lt; 1 jaar</a:t>
          </a:r>
        </a:p>
      </xdr:txBody>
    </xdr:sp>
    <xdr:clientData/>
  </xdr:twoCellAnchor>
  <xdr:twoCellAnchor>
    <xdr:from>
      <xdr:col>7</xdr:col>
      <xdr:colOff>471635</xdr:colOff>
      <xdr:row>88</xdr:row>
      <xdr:rowOff>79338</xdr:rowOff>
    </xdr:from>
    <xdr:to>
      <xdr:col>9</xdr:col>
      <xdr:colOff>289810</xdr:colOff>
      <xdr:row>91</xdr:row>
      <xdr:rowOff>47838</xdr:rowOff>
    </xdr:to>
    <xdr:sp macro="" textlink="">
      <xdr:nvSpPr>
        <xdr:cNvPr id="99" name="Rechthoek 98">
          <a:extLst>
            <a:ext uri="{FF2B5EF4-FFF2-40B4-BE49-F238E27FC236}">
              <a16:creationId xmlns:a16="http://schemas.microsoft.com/office/drawing/2014/main" id="{42E13B07-C26D-4E1B-ACD8-88C2BBACF3D7}"/>
            </a:ext>
          </a:extLst>
        </xdr:cNvPr>
        <xdr:cNvSpPr/>
      </xdr:nvSpPr>
      <xdr:spPr>
        <a:xfrm>
          <a:off x="4700735" y="16871913"/>
          <a:ext cx="1037375" cy="54000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1"/>
        <a:lstStyle/>
        <a:p>
          <a:pPr algn="ctr"/>
          <a:r>
            <a:rPr lang="nl-NL" sz="900" b="0" i="1" baseline="0">
              <a:solidFill>
                <a:schemeClr val="tx1">
                  <a:lumMod val="75000"/>
                  <a:lumOff val="25000"/>
                </a:schemeClr>
              </a:solidFill>
            </a:rPr>
            <a:t>1 tot 5 jaar</a:t>
          </a:r>
        </a:p>
      </xdr:txBody>
    </xdr:sp>
    <xdr:clientData/>
  </xdr:twoCellAnchor>
  <xdr:twoCellAnchor>
    <xdr:from>
      <xdr:col>5</xdr:col>
      <xdr:colOff>518549</xdr:colOff>
      <xdr:row>88</xdr:row>
      <xdr:rowOff>79338</xdr:rowOff>
    </xdr:from>
    <xdr:to>
      <xdr:col>7</xdr:col>
      <xdr:colOff>336723</xdr:colOff>
      <xdr:row>91</xdr:row>
      <xdr:rowOff>47838</xdr:rowOff>
    </xdr:to>
    <xdr:sp macro="" textlink="">
      <xdr:nvSpPr>
        <xdr:cNvPr id="100" name="Rechthoek 99">
          <a:extLst>
            <a:ext uri="{FF2B5EF4-FFF2-40B4-BE49-F238E27FC236}">
              <a16:creationId xmlns:a16="http://schemas.microsoft.com/office/drawing/2014/main" id="{B862765C-5B92-43C9-BF9B-8235A266DB7C}"/>
            </a:ext>
          </a:extLst>
        </xdr:cNvPr>
        <xdr:cNvSpPr/>
      </xdr:nvSpPr>
      <xdr:spPr>
        <a:xfrm>
          <a:off x="3528449" y="16871913"/>
          <a:ext cx="1037374" cy="54000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1"/>
        <a:lstStyle/>
        <a:p>
          <a:pPr algn="ctr"/>
          <a:r>
            <a:rPr lang="nl-NL" sz="900" b="0" i="1" baseline="0">
              <a:solidFill>
                <a:schemeClr val="tx1">
                  <a:lumMod val="75000"/>
                  <a:lumOff val="25000"/>
                </a:schemeClr>
              </a:solidFill>
            </a:rPr>
            <a:t>&gt;= 5 jaar</a:t>
          </a:r>
        </a:p>
      </xdr:txBody>
    </xdr:sp>
    <xdr:clientData/>
  </xdr:twoCellAnchor>
  <xdr:twoCellAnchor>
    <xdr:from>
      <xdr:col>9</xdr:col>
      <xdr:colOff>39416</xdr:colOff>
      <xdr:row>93</xdr:row>
      <xdr:rowOff>25853</xdr:rowOff>
    </xdr:from>
    <xdr:to>
      <xdr:col>12</xdr:col>
      <xdr:colOff>15387</xdr:colOff>
      <xdr:row>97</xdr:row>
      <xdr:rowOff>103967</xdr:rowOff>
    </xdr:to>
    <xdr:sp macro="" textlink="">
      <xdr:nvSpPr>
        <xdr:cNvPr id="101" name="Rechthoek 100">
          <a:extLst>
            <a:ext uri="{FF2B5EF4-FFF2-40B4-BE49-F238E27FC236}">
              <a16:creationId xmlns:a16="http://schemas.microsoft.com/office/drawing/2014/main" id="{5607395C-4B05-4588-AA88-2115E2BB3E0A}"/>
            </a:ext>
          </a:extLst>
        </xdr:cNvPr>
        <xdr:cNvSpPr/>
      </xdr:nvSpPr>
      <xdr:spPr>
        <a:xfrm>
          <a:off x="5487716" y="17770928"/>
          <a:ext cx="1804771" cy="840114"/>
        </a:xfrm>
        <a:prstGeom prst="rect">
          <a:avLst/>
        </a:prstGeom>
        <a:solidFill>
          <a:schemeClr val="accent5">
            <a:lumMod val="20000"/>
            <a:lumOff val="80000"/>
          </a:schemeClr>
        </a:solidFill>
        <a:ln>
          <a:solidFill>
            <a:srgbClr val="E2646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1"/>
        <a:lstStyle/>
        <a:p>
          <a:pPr algn="ctr"/>
          <a:r>
            <a:rPr lang="nl-NL" sz="1000" b="1" i="0" u="none" strike="noStrike">
              <a:solidFill>
                <a:srgbClr val="134988"/>
              </a:solidFill>
              <a:effectLst/>
              <a:latin typeface="+mn-lt"/>
              <a:ea typeface="+mn-ea"/>
              <a:cs typeface="+mn-cs"/>
            </a:rPr>
            <a:t>11. </a:t>
          </a:r>
          <a:r>
            <a:rPr lang="nl-NL" sz="1000" b="0" i="0" u="none" strike="noStrike">
              <a:solidFill>
                <a:srgbClr val="134988"/>
              </a:solidFill>
              <a:effectLst/>
              <a:latin typeface="+mn-lt"/>
              <a:ea typeface="+mn-ea"/>
              <a:cs typeface="+mn-cs"/>
            </a:rPr>
            <a:t>Hoeveel procent</a:t>
          </a:r>
          <a:r>
            <a:rPr lang="nl-NL" sz="1000" b="0" i="0" u="none" strike="noStrike" baseline="0">
              <a:solidFill>
                <a:srgbClr val="134988"/>
              </a:solidFill>
              <a:effectLst/>
              <a:latin typeface="+mn-lt"/>
              <a:ea typeface="+mn-ea"/>
              <a:cs typeface="+mn-cs"/>
            </a:rPr>
            <a:t> maken de netto huurinkomsten (voor belasting) onderdeel uit van het bruto totale inkomen van de klant?</a:t>
          </a:r>
        </a:p>
      </xdr:txBody>
    </xdr:sp>
    <xdr:clientData/>
  </xdr:twoCellAnchor>
  <xdr:twoCellAnchor>
    <xdr:from>
      <xdr:col>9</xdr:col>
      <xdr:colOff>426647</xdr:colOff>
      <xdr:row>99</xdr:row>
      <xdr:rowOff>81982</xdr:rowOff>
    </xdr:from>
    <xdr:to>
      <xdr:col>11</xdr:col>
      <xdr:colOff>244821</xdr:colOff>
      <xdr:row>103</xdr:row>
      <xdr:rowOff>50482</xdr:rowOff>
    </xdr:to>
    <xdr:sp macro="" textlink="">
      <xdr:nvSpPr>
        <xdr:cNvPr id="102" name="Rechthoek 101">
          <a:extLst>
            <a:ext uri="{FF2B5EF4-FFF2-40B4-BE49-F238E27FC236}">
              <a16:creationId xmlns:a16="http://schemas.microsoft.com/office/drawing/2014/main" id="{C1A1496C-8634-4A16-843B-BB1A9317C79E}"/>
            </a:ext>
          </a:extLst>
        </xdr:cNvPr>
        <xdr:cNvSpPr/>
      </xdr:nvSpPr>
      <xdr:spPr>
        <a:xfrm>
          <a:off x="5874947" y="18970057"/>
          <a:ext cx="1037374" cy="54000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1"/>
        <a:lstStyle/>
        <a:p>
          <a:pPr algn="ctr"/>
          <a:r>
            <a:rPr lang="nl-NL" sz="800" b="0" i="1" baseline="0">
              <a:solidFill>
                <a:schemeClr val="tx1">
                  <a:lumMod val="75000"/>
                  <a:lumOff val="25000"/>
                </a:schemeClr>
              </a:solidFill>
            </a:rPr>
            <a:t>Totaal bruto inkomen &lt; EUR 20.000 en/of </a:t>
          </a:r>
        </a:p>
        <a:p>
          <a:pPr algn="ctr"/>
          <a:r>
            <a:rPr lang="nl-NL" sz="800" b="0" i="1" baseline="0">
              <a:solidFill>
                <a:schemeClr val="tx1">
                  <a:lumMod val="75000"/>
                  <a:lumOff val="25000"/>
                </a:schemeClr>
              </a:solidFill>
            </a:rPr>
            <a:t>Netto huurinkomsten &lt; 25% tot. bruto ink.</a:t>
          </a:r>
        </a:p>
      </xdr:txBody>
    </xdr:sp>
    <xdr:clientData/>
  </xdr:twoCellAnchor>
  <xdr:twoCellAnchor>
    <xdr:from>
      <xdr:col>7</xdr:col>
      <xdr:colOff>473597</xdr:colOff>
      <xdr:row>99</xdr:row>
      <xdr:rowOff>81982</xdr:rowOff>
    </xdr:from>
    <xdr:to>
      <xdr:col>9</xdr:col>
      <xdr:colOff>289772</xdr:colOff>
      <xdr:row>103</xdr:row>
      <xdr:rowOff>50482</xdr:rowOff>
    </xdr:to>
    <xdr:sp macro="" textlink="">
      <xdr:nvSpPr>
        <xdr:cNvPr id="103" name="Rechthoek 102">
          <a:extLst>
            <a:ext uri="{FF2B5EF4-FFF2-40B4-BE49-F238E27FC236}">
              <a16:creationId xmlns:a16="http://schemas.microsoft.com/office/drawing/2014/main" id="{4F11B764-D632-4941-B49D-ED15EC65B9F7}"/>
            </a:ext>
          </a:extLst>
        </xdr:cNvPr>
        <xdr:cNvSpPr/>
      </xdr:nvSpPr>
      <xdr:spPr>
        <a:xfrm>
          <a:off x="4702697" y="18970057"/>
          <a:ext cx="1035375" cy="54000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1"/>
        <a:lstStyle/>
        <a:p>
          <a:pPr algn="ctr"/>
          <a:r>
            <a:rPr lang="nl-NL" sz="800" b="0" i="1" baseline="0">
              <a:solidFill>
                <a:schemeClr val="tx1">
                  <a:lumMod val="75000"/>
                  <a:lumOff val="25000"/>
                </a:schemeClr>
              </a:solidFill>
            </a:rPr>
            <a:t> Netto huurinkomsten tussen 25% en 50% totaal bruto inkomen</a:t>
          </a:r>
        </a:p>
      </xdr:txBody>
    </xdr:sp>
    <xdr:clientData/>
  </xdr:twoCellAnchor>
  <xdr:twoCellAnchor>
    <xdr:from>
      <xdr:col>5</xdr:col>
      <xdr:colOff>518549</xdr:colOff>
      <xdr:row>99</xdr:row>
      <xdr:rowOff>81982</xdr:rowOff>
    </xdr:from>
    <xdr:to>
      <xdr:col>7</xdr:col>
      <xdr:colOff>336723</xdr:colOff>
      <xdr:row>103</xdr:row>
      <xdr:rowOff>50482</xdr:rowOff>
    </xdr:to>
    <xdr:sp macro="" textlink="">
      <xdr:nvSpPr>
        <xdr:cNvPr id="104" name="Rechthoek 103">
          <a:extLst>
            <a:ext uri="{FF2B5EF4-FFF2-40B4-BE49-F238E27FC236}">
              <a16:creationId xmlns:a16="http://schemas.microsoft.com/office/drawing/2014/main" id="{36EC01AA-A400-4E80-9CD3-7A42F3F917B1}"/>
            </a:ext>
          </a:extLst>
        </xdr:cNvPr>
        <xdr:cNvSpPr/>
      </xdr:nvSpPr>
      <xdr:spPr>
        <a:xfrm>
          <a:off x="3528449" y="18970057"/>
          <a:ext cx="1037374" cy="54000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1"/>
        <a:lstStyle/>
        <a:p>
          <a:pPr algn="ctr"/>
          <a:r>
            <a:rPr lang="nl-NL" sz="800" b="0" i="1" baseline="0">
              <a:solidFill>
                <a:schemeClr val="tx1">
                  <a:lumMod val="75000"/>
                  <a:lumOff val="25000"/>
                </a:schemeClr>
              </a:solidFill>
            </a:rPr>
            <a:t>Netto huurinkomsten &gt;  50 % totaal bruto inkomen</a:t>
          </a:r>
        </a:p>
      </xdr:txBody>
    </xdr:sp>
    <xdr:clientData/>
  </xdr:twoCellAnchor>
  <xdr:twoCellAnchor>
    <xdr:from>
      <xdr:col>9</xdr:col>
      <xdr:colOff>39417</xdr:colOff>
      <xdr:row>71</xdr:row>
      <xdr:rowOff>40700</xdr:rowOff>
    </xdr:from>
    <xdr:to>
      <xdr:col>12</xdr:col>
      <xdr:colOff>15387</xdr:colOff>
      <xdr:row>75</xdr:row>
      <xdr:rowOff>98679</xdr:rowOff>
    </xdr:to>
    <xdr:sp macro="" textlink="">
      <xdr:nvSpPr>
        <xdr:cNvPr id="105" name="Rechthoek 104">
          <a:extLst>
            <a:ext uri="{FF2B5EF4-FFF2-40B4-BE49-F238E27FC236}">
              <a16:creationId xmlns:a16="http://schemas.microsoft.com/office/drawing/2014/main" id="{5980EDE7-A063-43FD-8D83-B131D27FC472}"/>
            </a:ext>
          </a:extLst>
        </xdr:cNvPr>
        <xdr:cNvSpPr/>
      </xdr:nvSpPr>
      <xdr:spPr>
        <a:xfrm>
          <a:off x="5487717" y="13594775"/>
          <a:ext cx="1804770" cy="819979"/>
        </a:xfrm>
        <a:prstGeom prst="rect">
          <a:avLst/>
        </a:prstGeom>
        <a:solidFill>
          <a:schemeClr val="accent5">
            <a:lumMod val="20000"/>
            <a:lumOff val="80000"/>
          </a:schemeClr>
        </a:solidFill>
        <a:ln>
          <a:solidFill>
            <a:srgbClr val="E2646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1"/>
        <a:lstStyle/>
        <a:p>
          <a:pPr algn="ctr"/>
          <a:r>
            <a:rPr lang="nl-NL" sz="1000" b="1" i="0" u="none" strike="noStrike">
              <a:solidFill>
                <a:srgbClr val="134988"/>
              </a:solidFill>
              <a:effectLst/>
              <a:latin typeface="+mn-lt"/>
              <a:ea typeface="+mn-ea"/>
              <a:cs typeface="+mn-cs"/>
            </a:rPr>
            <a:t>9.</a:t>
          </a:r>
          <a:r>
            <a:rPr lang="nl-NL" sz="1000" b="1" i="0" u="none" strike="noStrike" baseline="0">
              <a:solidFill>
                <a:srgbClr val="134988"/>
              </a:solidFill>
              <a:effectLst/>
              <a:latin typeface="+mn-lt"/>
              <a:ea typeface="+mn-ea"/>
              <a:cs typeface="+mn-cs"/>
            </a:rPr>
            <a:t> </a:t>
          </a:r>
          <a:r>
            <a:rPr lang="nl-NL" sz="1000" b="0" i="0" u="none" strike="noStrike" baseline="0">
              <a:solidFill>
                <a:srgbClr val="134988"/>
              </a:solidFill>
              <a:effectLst/>
              <a:latin typeface="+mn-lt"/>
              <a:ea typeface="+mn-ea"/>
              <a:cs typeface="+mn-cs"/>
            </a:rPr>
            <a:t>Hoeveel bedragen de bruto huurinkomsten per jaar?</a:t>
          </a:r>
        </a:p>
        <a:p>
          <a:pPr algn="ctr"/>
          <a:r>
            <a:rPr lang="nl-NL" sz="1000" b="0" i="0" u="none" strike="noStrike" baseline="0">
              <a:solidFill>
                <a:srgbClr val="134988"/>
              </a:solidFill>
              <a:effectLst/>
              <a:latin typeface="+mn-lt"/>
              <a:ea typeface="+mn-ea"/>
              <a:cs typeface="+mn-cs"/>
            </a:rPr>
            <a:t>(voor systeem invullen bedrag)</a:t>
          </a:r>
          <a:endParaRPr lang="nl-NL" sz="1000" b="0">
            <a:solidFill>
              <a:srgbClr val="134988"/>
            </a:solidFill>
            <a:effectLst/>
          </a:endParaRPr>
        </a:p>
      </xdr:txBody>
    </xdr:sp>
    <xdr:clientData/>
  </xdr:twoCellAnchor>
  <xdr:twoCellAnchor>
    <xdr:from>
      <xdr:col>9</xdr:col>
      <xdr:colOff>39417</xdr:colOff>
      <xdr:row>105</xdr:row>
      <xdr:rowOff>28497</xdr:rowOff>
    </xdr:from>
    <xdr:to>
      <xdr:col>12</xdr:col>
      <xdr:colOff>15387</xdr:colOff>
      <xdr:row>109</xdr:row>
      <xdr:rowOff>106611</xdr:rowOff>
    </xdr:to>
    <xdr:sp macro="" textlink="">
      <xdr:nvSpPr>
        <xdr:cNvPr id="106" name="Rechthoek 105">
          <a:extLst>
            <a:ext uri="{FF2B5EF4-FFF2-40B4-BE49-F238E27FC236}">
              <a16:creationId xmlns:a16="http://schemas.microsoft.com/office/drawing/2014/main" id="{160E8849-BD7F-4C23-B00C-0C0981D6193D}"/>
            </a:ext>
          </a:extLst>
        </xdr:cNvPr>
        <xdr:cNvSpPr/>
      </xdr:nvSpPr>
      <xdr:spPr>
        <a:xfrm>
          <a:off x="5487717" y="19869072"/>
          <a:ext cx="1804770" cy="840114"/>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1"/>
        <a:lstStyle/>
        <a:p>
          <a:pPr algn="ctr"/>
          <a:r>
            <a:rPr lang="nl-NL" sz="1000" b="1" i="0" u="none" strike="noStrike">
              <a:solidFill>
                <a:srgbClr val="134988"/>
              </a:solidFill>
              <a:effectLst/>
              <a:latin typeface="+mn-lt"/>
              <a:ea typeface="+mn-ea"/>
              <a:cs typeface="+mn-cs"/>
            </a:rPr>
            <a:t>12. </a:t>
          </a:r>
          <a:r>
            <a:rPr lang="nl-NL" sz="1000" b="0" i="0" u="none" strike="noStrike">
              <a:solidFill>
                <a:srgbClr val="134988"/>
              </a:solidFill>
              <a:effectLst/>
              <a:latin typeface="+mn-lt"/>
              <a:ea typeface="+mn-ea"/>
              <a:cs typeface="+mn-cs"/>
            </a:rPr>
            <a:t>Punten</a:t>
          </a:r>
          <a:r>
            <a:rPr lang="nl-NL" sz="1000" b="0" i="0" u="none" strike="noStrike" baseline="0">
              <a:solidFill>
                <a:srgbClr val="134988"/>
              </a:solidFill>
              <a:effectLst/>
              <a:latin typeface="+mn-lt"/>
              <a:ea typeface="+mn-ea"/>
              <a:cs typeface="+mn-cs"/>
            </a:rPr>
            <a:t> Controle.</a:t>
          </a:r>
        </a:p>
        <a:p>
          <a:pPr algn="ctr"/>
          <a:r>
            <a:rPr lang="nl-NL" sz="1000" b="0" i="0" u="none" strike="noStrike" baseline="0">
              <a:solidFill>
                <a:srgbClr val="134988"/>
              </a:solidFill>
              <a:effectLst/>
              <a:latin typeface="+mn-lt"/>
              <a:ea typeface="+mn-ea"/>
              <a:cs typeface="+mn-cs"/>
            </a:rPr>
            <a:t>Voldoende aantal punten?</a:t>
          </a:r>
          <a:endParaRPr lang="nl-NL" sz="1000">
            <a:solidFill>
              <a:srgbClr val="134988"/>
            </a:solidFill>
            <a:effectLst/>
          </a:endParaRPr>
        </a:p>
      </xdr:txBody>
    </xdr:sp>
    <xdr:clientData/>
  </xdr:twoCellAnchor>
  <xdr:twoCellAnchor>
    <xdr:from>
      <xdr:col>8</xdr:col>
      <xdr:colOff>204393</xdr:colOff>
      <xdr:row>106</xdr:row>
      <xdr:rowOff>43414</xdr:rowOff>
    </xdr:from>
    <xdr:to>
      <xdr:col>8</xdr:col>
      <xdr:colOff>525613</xdr:colOff>
      <xdr:row>107</xdr:row>
      <xdr:rowOff>68914</xdr:rowOff>
    </xdr:to>
    <xdr:sp macro="" textlink="">
      <xdr:nvSpPr>
        <xdr:cNvPr id="107" name="Rechthoek 106">
          <a:extLst>
            <a:ext uri="{FF2B5EF4-FFF2-40B4-BE49-F238E27FC236}">
              <a16:creationId xmlns:a16="http://schemas.microsoft.com/office/drawing/2014/main" id="{30F39471-60B9-4F59-85F4-0AF859C84BB7}"/>
            </a:ext>
          </a:extLst>
        </xdr:cNvPr>
        <xdr:cNvSpPr/>
      </xdr:nvSpPr>
      <xdr:spPr>
        <a:xfrm>
          <a:off x="5043093" y="20074489"/>
          <a:ext cx="32122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lang="nl-NL" sz="1100" baseline="0">
              <a:solidFill>
                <a:sysClr val="windowText" lastClr="000000"/>
              </a:solidFill>
            </a:rPr>
            <a:t>Ja</a:t>
          </a:r>
        </a:p>
      </xdr:txBody>
    </xdr:sp>
    <xdr:clientData/>
  </xdr:twoCellAnchor>
  <xdr:twoCellAnchor>
    <xdr:from>
      <xdr:col>4</xdr:col>
      <xdr:colOff>473748</xdr:colOff>
      <xdr:row>54</xdr:row>
      <xdr:rowOff>181197</xdr:rowOff>
    </xdr:from>
    <xdr:to>
      <xdr:col>4</xdr:col>
      <xdr:colOff>473748</xdr:colOff>
      <xdr:row>63</xdr:row>
      <xdr:rowOff>67521</xdr:rowOff>
    </xdr:to>
    <xdr:cxnSp macro="">
      <xdr:nvCxnSpPr>
        <xdr:cNvPr id="108" name="Rechte verbindingslijn met pijl 107">
          <a:extLst>
            <a:ext uri="{FF2B5EF4-FFF2-40B4-BE49-F238E27FC236}">
              <a16:creationId xmlns:a16="http://schemas.microsoft.com/office/drawing/2014/main" id="{BE566B4E-4CC1-4493-BA9C-D8B380685484}"/>
            </a:ext>
          </a:extLst>
        </xdr:cNvPr>
        <xdr:cNvCxnSpPr>
          <a:stCxn id="38" idx="2"/>
          <a:endCxn id="47" idx="0"/>
        </xdr:cNvCxnSpPr>
      </xdr:nvCxnSpPr>
      <xdr:spPr>
        <a:xfrm>
          <a:off x="2874048" y="10496772"/>
          <a:ext cx="0" cy="1600824"/>
        </a:xfrm>
        <a:prstGeom prst="straightConnector1">
          <a:avLst/>
        </a:prstGeom>
        <a:ln>
          <a:solidFill>
            <a:srgbClr val="134988"/>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425480</xdr:colOff>
      <xdr:row>41</xdr:row>
      <xdr:rowOff>39688</xdr:rowOff>
    </xdr:from>
    <xdr:to>
      <xdr:col>11</xdr:col>
      <xdr:colOff>244837</xdr:colOff>
      <xdr:row>44</xdr:row>
      <xdr:rowOff>8188</xdr:rowOff>
    </xdr:to>
    <xdr:sp macro="" textlink="">
      <xdr:nvSpPr>
        <xdr:cNvPr id="109" name="Rechthoek 108">
          <a:extLst>
            <a:ext uri="{FF2B5EF4-FFF2-40B4-BE49-F238E27FC236}">
              <a16:creationId xmlns:a16="http://schemas.microsoft.com/office/drawing/2014/main" id="{49EF1861-9B5A-4333-B3DF-3E3E531BD3B1}"/>
            </a:ext>
          </a:extLst>
        </xdr:cNvPr>
        <xdr:cNvSpPr/>
      </xdr:nvSpPr>
      <xdr:spPr>
        <a:xfrm>
          <a:off x="5873780" y="7878763"/>
          <a:ext cx="1038557" cy="54000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1"/>
        <a:lstStyle/>
        <a:p>
          <a:pPr algn="ctr"/>
          <a:r>
            <a:rPr lang="nl-NL" sz="800" b="0" i="1" baseline="0">
              <a:solidFill>
                <a:schemeClr val="tx1">
                  <a:lumMod val="75000"/>
                  <a:lumOff val="25000"/>
                </a:schemeClr>
              </a:solidFill>
            </a:rPr>
            <a:t>4 tot 10 transacties</a:t>
          </a:r>
        </a:p>
        <a:p>
          <a:pPr algn="ctr"/>
          <a:r>
            <a:rPr lang="nl-NL" sz="800" b="0" i="1" baseline="0">
              <a:solidFill>
                <a:schemeClr val="tx1">
                  <a:lumMod val="75000"/>
                  <a:lumOff val="25000"/>
                </a:schemeClr>
              </a:solidFill>
            </a:rPr>
            <a:t>&lt; 3 panden</a:t>
          </a:r>
        </a:p>
      </xdr:txBody>
    </xdr:sp>
    <xdr:clientData/>
  </xdr:twoCellAnchor>
  <xdr:twoCellAnchor>
    <xdr:from>
      <xdr:col>3</xdr:col>
      <xdr:colOff>549815</xdr:colOff>
      <xdr:row>36</xdr:row>
      <xdr:rowOff>72262</xdr:rowOff>
    </xdr:from>
    <xdr:to>
      <xdr:col>4</xdr:col>
      <xdr:colOff>394920</xdr:colOff>
      <xdr:row>42</xdr:row>
      <xdr:rowOff>119189</xdr:rowOff>
    </xdr:to>
    <xdr:cxnSp macro="">
      <xdr:nvCxnSpPr>
        <xdr:cNvPr id="110" name="Verbindingslijn: gebogen 109">
          <a:extLst>
            <a:ext uri="{FF2B5EF4-FFF2-40B4-BE49-F238E27FC236}">
              <a16:creationId xmlns:a16="http://schemas.microsoft.com/office/drawing/2014/main" id="{D31CD6A5-80DE-46A6-AB81-EAF71C703F59}"/>
            </a:ext>
          </a:extLst>
        </xdr:cNvPr>
        <xdr:cNvCxnSpPr>
          <a:stCxn id="25" idx="1"/>
          <a:endCxn id="46" idx="4"/>
        </xdr:cNvCxnSpPr>
      </xdr:nvCxnSpPr>
      <xdr:spPr>
        <a:xfrm rot="10800000" flipH="1">
          <a:off x="2340515" y="6958837"/>
          <a:ext cx="454705" cy="1189927"/>
        </a:xfrm>
        <a:prstGeom prst="bentConnector4">
          <a:avLst>
            <a:gd name="adj1" fmla="val -50130"/>
            <a:gd name="adj2" fmla="val 61345"/>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344073</xdr:colOff>
      <xdr:row>110</xdr:row>
      <xdr:rowOff>0</xdr:rowOff>
    </xdr:from>
    <xdr:to>
      <xdr:col>11</xdr:col>
      <xdr:colOff>50382</xdr:colOff>
      <xdr:row>110</xdr:row>
      <xdr:rowOff>146723</xdr:rowOff>
    </xdr:to>
    <xdr:sp macro="" textlink="">
      <xdr:nvSpPr>
        <xdr:cNvPr id="111" name="Rechthoek 110">
          <a:extLst>
            <a:ext uri="{FF2B5EF4-FFF2-40B4-BE49-F238E27FC236}">
              <a16:creationId xmlns:a16="http://schemas.microsoft.com/office/drawing/2014/main" id="{3B7E3976-8B31-4B13-9C3F-88E22575189A}"/>
            </a:ext>
          </a:extLst>
        </xdr:cNvPr>
        <xdr:cNvSpPr/>
      </xdr:nvSpPr>
      <xdr:spPr>
        <a:xfrm>
          <a:off x="6401973" y="20793075"/>
          <a:ext cx="315909" cy="1467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lang="nl-NL" sz="1100" baseline="0">
              <a:solidFill>
                <a:sysClr val="windowText" lastClr="000000"/>
              </a:solidFill>
            </a:rPr>
            <a:t>Nee</a:t>
          </a:r>
        </a:p>
      </xdr:txBody>
    </xdr:sp>
    <xdr:clientData/>
  </xdr:twoCellAnchor>
  <xdr:twoCellAnchor>
    <xdr:from>
      <xdr:col>10</xdr:col>
      <xdr:colOff>344073</xdr:colOff>
      <xdr:row>67</xdr:row>
      <xdr:rowOff>119528</xdr:rowOff>
    </xdr:from>
    <xdr:to>
      <xdr:col>11</xdr:col>
      <xdr:colOff>55160</xdr:colOff>
      <xdr:row>68</xdr:row>
      <xdr:rowOff>145028</xdr:rowOff>
    </xdr:to>
    <xdr:sp macro="" textlink="">
      <xdr:nvSpPr>
        <xdr:cNvPr id="112" name="Rechthoek 111">
          <a:extLst>
            <a:ext uri="{FF2B5EF4-FFF2-40B4-BE49-F238E27FC236}">
              <a16:creationId xmlns:a16="http://schemas.microsoft.com/office/drawing/2014/main" id="{685479B9-A3E1-4366-A8C0-BF58823EB917}"/>
            </a:ext>
          </a:extLst>
        </xdr:cNvPr>
        <xdr:cNvSpPr/>
      </xdr:nvSpPr>
      <xdr:spPr>
        <a:xfrm>
          <a:off x="6401973" y="12911603"/>
          <a:ext cx="320687"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lang="nl-NL" sz="1100" baseline="0">
              <a:solidFill>
                <a:sysClr val="windowText" lastClr="000000"/>
              </a:solidFill>
            </a:rPr>
            <a:t>Nee</a:t>
          </a:r>
        </a:p>
      </xdr:txBody>
    </xdr:sp>
    <xdr:clientData/>
  </xdr:twoCellAnchor>
  <xdr:twoCellAnchor>
    <xdr:from>
      <xdr:col>10</xdr:col>
      <xdr:colOff>323005</xdr:colOff>
      <xdr:row>117</xdr:row>
      <xdr:rowOff>90082</xdr:rowOff>
    </xdr:from>
    <xdr:to>
      <xdr:col>10</xdr:col>
      <xdr:colOff>323005</xdr:colOff>
      <xdr:row>120</xdr:row>
      <xdr:rowOff>42822</xdr:rowOff>
    </xdr:to>
    <xdr:cxnSp macro="">
      <xdr:nvCxnSpPr>
        <xdr:cNvPr id="113" name="Rechte verbindingslijn met pijl 112">
          <a:extLst>
            <a:ext uri="{FF2B5EF4-FFF2-40B4-BE49-F238E27FC236}">
              <a16:creationId xmlns:a16="http://schemas.microsoft.com/office/drawing/2014/main" id="{CED0A4A8-F6FB-439F-B067-A8233F630E12}"/>
            </a:ext>
          </a:extLst>
        </xdr:cNvPr>
        <xdr:cNvCxnSpPr>
          <a:cxnSpLocks/>
          <a:stCxn id="43" idx="2"/>
          <a:endCxn id="90" idx="0"/>
        </xdr:cNvCxnSpPr>
      </xdr:nvCxnSpPr>
      <xdr:spPr>
        <a:xfrm>
          <a:off x="6103695" y="22404858"/>
          <a:ext cx="0" cy="524240"/>
        </a:xfrm>
        <a:prstGeom prst="straightConnector1">
          <a:avLst/>
        </a:prstGeom>
        <a:ln>
          <a:solidFill>
            <a:srgbClr val="134988"/>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204393</xdr:colOff>
      <xdr:row>113</xdr:row>
      <xdr:rowOff>66263</xdr:rowOff>
    </xdr:from>
    <xdr:to>
      <xdr:col>8</xdr:col>
      <xdr:colOff>525613</xdr:colOff>
      <xdr:row>114</xdr:row>
      <xdr:rowOff>91763</xdr:rowOff>
    </xdr:to>
    <xdr:sp macro="" textlink="">
      <xdr:nvSpPr>
        <xdr:cNvPr id="114" name="Rechthoek 113">
          <a:extLst>
            <a:ext uri="{FF2B5EF4-FFF2-40B4-BE49-F238E27FC236}">
              <a16:creationId xmlns:a16="http://schemas.microsoft.com/office/drawing/2014/main" id="{4A1E836D-1887-4529-BAF0-B4E0289CED89}"/>
            </a:ext>
          </a:extLst>
        </xdr:cNvPr>
        <xdr:cNvSpPr/>
      </xdr:nvSpPr>
      <xdr:spPr>
        <a:xfrm>
          <a:off x="5043093" y="21430838"/>
          <a:ext cx="32122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lang="nl-NL" sz="1100" baseline="0">
              <a:solidFill>
                <a:sysClr val="windowText" lastClr="000000"/>
              </a:solidFill>
            </a:rPr>
            <a:t>Ja</a:t>
          </a:r>
        </a:p>
      </xdr:txBody>
    </xdr:sp>
    <xdr:clientData/>
  </xdr:twoCellAnchor>
  <xdr:twoCellAnchor>
    <xdr:from>
      <xdr:col>10</xdr:col>
      <xdr:colOff>344073</xdr:colOff>
      <xdr:row>117</xdr:row>
      <xdr:rowOff>152513</xdr:rowOff>
    </xdr:from>
    <xdr:to>
      <xdr:col>11</xdr:col>
      <xdr:colOff>50382</xdr:colOff>
      <xdr:row>118</xdr:row>
      <xdr:rowOff>160796</xdr:rowOff>
    </xdr:to>
    <xdr:sp macro="" textlink="">
      <xdr:nvSpPr>
        <xdr:cNvPr id="115" name="Rechthoek 114">
          <a:extLst>
            <a:ext uri="{FF2B5EF4-FFF2-40B4-BE49-F238E27FC236}">
              <a16:creationId xmlns:a16="http://schemas.microsoft.com/office/drawing/2014/main" id="{DBCDF6DE-AAB7-40F5-83B4-D67CFDFC7520}"/>
            </a:ext>
          </a:extLst>
        </xdr:cNvPr>
        <xdr:cNvSpPr/>
      </xdr:nvSpPr>
      <xdr:spPr>
        <a:xfrm>
          <a:off x="6401973" y="22279088"/>
          <a:ext cx="315909" cy="1987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lang="nl-NL" sz="1100" baseline="0">
              <a:solidFill>
                <a:sysClr val="windowText" lastClr="000000"/>
              </a:solidFill>
            </a:rPr>
            <a:t>Nee</a:t>
          </a:r>
        </a:p>
      </xdr:txBody>
    </xdr:sp>
    <xdr:clientData/>
  </xdr:twoCellAnchor>
  <xdr:twoCellAnchor>
    <xdr:from>
      <xdr:col>12</xdr:col>
      <xdr:colOff>62484</xdr:colOff>
      <xdr:row>121</xdr:row>
      <xdr:rowOff>80818</xdr:rowOff>
    </xdr:from>
    <xdr:to>
      <xdr:col>12</xdr:col>
      <xdr:colOff>381706</xdr:colOff>
      <xdr:row>122</xdr:row>
      <xdr:rowOff>37041</xdr:rowOff>
    </xdr:to>
    <xdr:sp macro="" textlink="">
      <xdr:nvSpPr>
        <xdr:cNvPr id="116" name="Rechthoek 115">
          <a:extLst>
            <a:ext uri="{FF2B5EF4-FFF2-40B4-BE49-F238E27FC236}">
              <a16:creationId xmlns:a16="http://schemas.microsoft.com/office/drawing/2014/main" id="{2A004A7A-CACD-4628-B825-9D67CAD2645D}"/>
            </a:ext>
          </a:extLst>
        </xdr:cNvPr>
        <xdr:cNvSpPr/>
      </xdr:nvSpPr>
      <xdr:spPr>
        <a:xfrm>
          <a:off x="7025587" y="23157594"/>
          <a:ext cx="319222" cy="1467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lang="nl-NL" sz="1100" baseline="0">
              <a:solidFill>
                <a:sysClr val="windowText" lastClr="000000"/>
              </a:solidFill>
            </a:rPr>
            <a:t>Nee</a:t>
          </a:r>
        </a:p>
      </xdr:txBody>
    </xdr:sp>
    <xdr:clientData/>
  </xdr:twoCellAnchor>
  <xdr:twoCellAnchor>
    <xdr:from>
      <xdr:col>10</xdr:col>
      <xdr:colOff>344073</xdr:colOff>
      <xdr:row>124</xdr:row>
      <xdr:rowOff>168147</xdr:rowOff>
    </xdr:from>
    <xdr:to>
      <xdr:col>11</xdr:col>
      <xdr:colOff>55160</xdr:colOff>
      <xdr:row>126</xdr:row>
      <xdr:rowOff>3147</xdr:rowOff>
    </xdr:to>
    <xdr:sp macro="" textlink="">
      <xdr:nvSpPr>
        <xdr:cNvPr id="117" name="Rechthoek 116">
          <a:extLst>
            <a:ext uri="{FF2B5EF4-FFF2-40B4-BE49-F238E27FC236}">
              <a16:creationId xmlns:a16="http://schemas.microsoft.com/office/drawing/2014/main" id="{40D85CB7-4C97-4607-9AF2-A5195FD5B8DA}"/>
            </a:ext>
          </a:extLst>
        </xdr:cNvPr>
        <xdr:cNvSpPr/>
      </xdr:nvSpPr>
      <xdr:spPr>
        <a:xfrm>
          <a:off x="6124763" y="23816423"/>
          <a:ext cx="30229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lang="nl-NL" sz="1100" baseline="0">
              <a:solidFill>
                <a:sysClr val="windowText" lastClr="000000"/>
              </a:solidFill>
            </a:rPr>
            <a:t>Ja</a:t>
          </a:r>
        </a:p>
      </xdr:txBody>
    </xdr:sp>
    <xdr:clientData/>
  </xdr:twoCellAnchor>
  <xdr:twoCellAnchor>
    <xdr:from>
      <xdr:col>3</xdr:col>
      <xdr:colOff>381682</xdr:colOff>
      <xdr:row>112</xdr:row>
      <xdr:rowOff>124240</xdr:rowOff>
    </xdr:from>
    <xdr:to>
      <xdr:col>5</xdr:col>
      <xdr:colOff>408156</xdr:colOff>
      <xdr:row>116</xdr:row>
      <xdr:rowOff>52437</xdr:rowOff>
    </xdr:to>
    <xdr:sp macro="" textlink="">
      <xdr:nvSpPr>
        <xdr:cNvPr id="119" name="Ovaal 118">
          <a:extLst>
            <a:ext uri="{FF2B5EF4-FFF2-40B4-BE49-F238E27FC236}">
              <a16:creationId xmlns:a16="http://schemas.microsoft.com/office/drawing/2014/main" id="{CBE44FE0-FC8A-42B7-B641-3D3101AAAEA2}"/>
            </a:ext>
          </a:extLst>
        </xdr:cNvPr>
        <xdr:cNvSpPr/>
      </xdr:nvSpPr>
      <xdr:spPr>
        <a:xfrm>
          <a:off x="2172382" y="21298315"/>
          <a:ext cx="1245674" cy="690197"/>
        </a:xfrm>
        <a:prstGeom prst="ellipse">
          <a:avLst/>
        </a:prstGeom>
        <a:solidFill>
          <a:schemeClr val="accent6">
            <a:lumMod val="60000"/>
            <a:lumOff val="4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lang="nl-NL" sz="900" b="1" baseline="0">
              <a:solidFill>
                <a:srgbClr val="134988"/>
              </a:solidFill>
            </a:rPr>
            <a:t>In aanmerking voor financiering</a:t>
          </a:r>
          <a:endParaRPr lang="nl-NL" sz="900" b="1">
            <a:solidFill>
              <a:srgbClr val="134988"/>
            </a:solidFill>
          </a:endParaRPr>
        </a:p>
      </xdr:txBody>
    </xdr:sp>
    <xdr:clientData/>
  </xdr:twoCellAnchor>
  <xdr:twoCellAnchor>
    <xdr:from>
      <xdr:col>5</xdr:col>
      <xdr:colOff>408156</xdr:colOff>
      <xdr:row>114</xdr:row>
      <xdr:rowOff>87354</xdr:rowOff>
    </xdr:from>
    <xdr:to>
      <xdr:col>9</xdr:col>
      <xdr:colOff>40416</xdr:colOff>
      <xdr:row>114</xdr:row>
      <xdr:rowOff>88339</xdr:rowOff>
    </xdr:to>
    <xdr:cxnSp macro="">
      <xdr:nvCxnSpPr>
        <xdr:cNvPr id="120" name="Rechte verbindingslijn met pijl 119">
          <a:extLst>
            <a:ext uri="{FF2B5EF4-FFF2-40B4-BE49-F238E27FC236}">
              <a16:creationId xmlns:a16="http://schemas.microsoft.com/office/drawing/2014/main" id="{ADEB9968-5745-4A90-AEBC-E5DD623C748B}"/>
            </a:ext>
          </a:extLst>
        </xdr:cNvPr>
        <xdr:cNvCxnSpPr>
          <a:cxnSpLocks/>
          <a:stCxn id="43" idx="1"/>
          <a:endCxn id="119" idx="6"/>
        </xdr:cNvCxnSpPr>
      </xdr:nvCxnSpPr>
      <xdr:spPr>
        <a:xfrm flipH="1">
          <a:off x="3418056" y="21642429"/>
          <a:ext cx="2070660" cy="985"/>
        </a:xfrm>
        <a:prstGeom prst="straightConnector1">
          <a:avLst/>
        </a:prstGeom>
        <a:ln>
          <a:solidFill>
            <a:srgbClr val="134988"/>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394920</xdr:colOff>
      <xdr:row>107</xdr:row>
      <xdr:rowOff>67554</xdr:rowOff>
    </xdr:from>
    <xdr:to>
      <xdr:col>9</xdr:col>
      <xdr:colOff>39418</xdr:colOff>
      <xdr:row>112</xdr:row>
      <xdr:rowOff>124240</xdr:rowOff>
    </xdr:to>
    <xdr:cxnSp macro="">
      <xdr:nvCxnSpPr>
        <xdr:cNvPr id="121" name="Verbindingslijn: gebogen 120">
          <a:extLst>
            <a:ext uri="{FF2B5EF4-FFF2-40B4-BE49-F238E27FC236}">
              <a16:creationId xmlns:a16="http://schemas.microsoft.com/office/drawing/2014/main" id="{5B9427E0-72A8-4588-9D64-BD90F78C1978}"/>
            </a:ext>
          </a:extLst>
        </xdr:cNvPr>
        <xdr:cNvCxnSpPr>
          <a:cxnSpLocks/>
          <a:stCxn id="106" idx="1"/>
          <a:endCxn id="119" idx="0"/>
        </xdr:cNvCxnSpPr>
      </xdr:nvCxnSpPr>
      <xdr:spPr>
        <a:xfrm rot="10800000" flipV="1">
          <a:off x="2795220" y="20289129"/>
          <a:ext cx="2692498" cy="1009186"/>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10624</xdr:colOff>
      <xdr:row>122</xdr:row>
      <xdr:rowOff>71812</xdr:rowOff>
    </xdr:from>
    <xdr:to>
      <xdr:col>12</xdr:col>
      <xdr:colOff>532430</xdr:colOff>
      <xdr:row>122</xdr:row>
      <xdr:rowOff>72160</xdr:rowOff>
    </xdr:to>
    <xdr:cxnSp macro="">
      <xdr:nvCxnSpPr>
        <xdr:cNvPr id="122" name="Rechte verbindingslijn met pijl 121">
          <a:extLst>
            <a:ext uri="{FF2B5EF4-FFF2-40B4-BE49-F238E27FC236}">
              <a16:creationId xmlns:a16="http://schemas.microsoft.com/office/drawing/2014/main" id="{F49CB20A-8FF6-41D1-A4D4-883824DC0AE1}"/>
            </a:ext>
          </a:extLst>
        </xdr:cNvPr>
        <xdr:cNvCxnSpPr>
          <a:cxnSpLocks/>
          <a:stCxn id="90" idx="3"/>
          <a:endCxn id="44" idx="2"/>
        </xdr:cNvCxnSpPr>
      </xdr:nvCxnSpPr>
      <xdr:spPr>
        <a:xfrm>
          <a:off x="6973727" y="23339088"/>
          <a:ext cx="521806" cy="348"/>
        </a:xfrm>
        <a:prstGeom prst="straightConnector1">
          <a:avLst/>
        </a:prstGeom>
        <a:ln>
          <a:solidFill>
            <a:srgbClr val="134988"/>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220577</xdr:colOff>
      <xdr:row>69</xdr:row>
      <xdr:rowOff>81428</xdr:rowOff>
    </xdr:from>
    <xdr:to>
      <xdr:col>11</xdr:col>
      <xdr:colOff>597776</xdr:colOff>
      <xdr:row>70</xdr:row>
      <xdr:rowOff>106928</xdr:rowOff>
    </xdr:to>
    <xdr:sp macro="" textlink="">
      <xdr:nvSpPr>
        <xdr:cNvPr id="123" name="Rechthoek 122">
          <a:extLst>
            <a:ext uri="{FF2B5EF4-FFF2-40B4-BE49-F238E27FC236}">
              <a16:creationId xmlns:a16="http://schemas.microsoft.com/office/drawing/2014/main" id="{B878ABD4-EE36-4AFC-9853-5A80BB362AB5}"/>
            </a:ext>
          </a:extLst>
        </xdr:cNvPr>
        <xdr:cNvSpPr/>
      </xdr:nvSpPr>
      <xdr:spPr>
        <a:xfrm>
          <a:off x="6278477" y="13254503"/>
          <a:ext cx="986799"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lang="nl-NL" sz="800" i="1" baseline="0">
              <a:solidFill>
                <a:schemeClr val="bg1">
                  <a:lumMod val="50000"/>
                </a:schemeClr>
              </a:solidFill>
            </a:rPr>
            <a:t>vervolg vraag 8</a:t>
          </a:r>
        </a:p>
      </xdr:txBody>
    </xdr:sp>
    <xdr:clientData/>
  </xdr:twoCellAnchor>
  <xdr:twoCellAnchor>
    <xdr:from>
      <xdr:col>10</xdr:col>
      <xdr:colOff>332859</xdr:colOff>
      <xdr:row>109</xdr:row>
      <xdr:rowOff>106611</xdr:rowOff>
    </xdr:from>
    <xdr:to>
      <xdr:col>10</xdr:col>
      <xdr:colOff>332859</xdr:colOff>
      <xdr:row>111</xdr:row>
      <xdr:rowOff>84626</xdr:rowOff>
    </xdr:to>
    <xdr:cxnSp macro="">
      <xdr:nvCxnSpPr>
        <xdr:cNvPr id="124" name="Rechte verbindingslijn met pijl 123">
          <a:extLst>
            <a:ext uri="{FF2B5EF4-FFF2-40B4-BE49-F238E27FC236}">
              <a16:creationId xmlns:a16="http://schemas.microsoft.com/office/drawing/2014/main" id="{0F0B9052-4B7C-4062-BD2C-3CFAA4D181DE}"/>
            </a:ext>
          </a:extLst>
        </xdr:cNvPr>
        <xdr:cNvCxnSpPr>
          <a:cxnSpLocks/>
          <a:stCxn id="106" idx="2"/>
          <a:endCxn id="43" idx="0"/>
        </xdr:cNvCxnSpPr>
      </xdr:nvCxnSpPr>
      <xdr:spPr>
        <a:xfrm>
          <a:off x="6390759" y="20709186"/>
          <a:ext cx="0" cy="359015"/>
        </a:xfrm>
        <a:prstGeom prst="straightConnector1">
          <a:avLst/>
        </a:prstGeom>
        <a:ln>
          <a:solidFill>
            <a:srgbClr val="134988"/>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240195</xdr:colOff>
      <xdr:row>0</xdr:row>
      <xdr:rowOff>0</xdr:rowOff>
    </xdr:from>
    <xdr:to>
      <xdr:col>18</xdr:col>
      <xdr:colOff>90694</xdr:colOff>
      <xdr:row>2</xdr:row>
      <xdr:rowOff>151016</xdr:rowOff>
    </xdr:to>
    <xdr:pic>
      <xdr:nvPicPr>
        <xdr:cNvPr id="2" name="Afbeelding 2">
          <a:extLst>
            <a:ext uri="{FF2B5EF4-FFF2-40B4-BE49-F238E27FC236}">
              <a16:creationId xmlns:a16="http://schemas.microsoft.com/office/drawing/2014/main" id="{69EF6F16-2D7B-4BD1-91F7-077E81E2D8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15391" y="0"/>
          <a:ext cx="1457325" cy="556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12</xdr:col>
      <xdr:colOff>505239</xdr:colOff>
      <xdr:row>0</xdr:row>
      <xdr:rowOff>0</xdr:rowOff>
    </xdr:from>
    <xdr:to>
      <xdr:col>14</xdr:col>
      <xdr:colOff>90694</xdr:colOff>
      <xdr:row>2</xdr:row>
      <xdr:rowOff>151016</xdr:rowOff>
    </xdr:to>
    <xdr:pic>
      <xdr:nvPicPr>
        <xdr:cNvPr id="2" name="Afbeelding 2">
          <a:extLst>
            <a:ext uri="{FF2B5EF4-FFF2-40B4-BE49-F238E27FC236}">
              <a16:creationId xmlns:a16="http://schemas.microsoft.com/office/drawing/2014/main" id="{FAAE8F02-991B-4AD5-9646-317B0A4B3D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23543" y="0"/>
          <a:ext cx="1457325" cy="556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058E2-C37E-4EF9-B567-E5C56A90133D}">
  <sheetPr codeName="Blad1">
    <tabColor rgb="FF134988"/>
  </sheetPr>
  <dimension ref="A1:BI250"/>
  <sheetViews>
    <sheetView showGridLines="0" zoomScaleNormal="100" workbookViewId="0">
      <pane ySplit="14" topLeftCell="A15" activePane="bottomLeft" state="frozen"/>
      <selection pane="bottomLeft" activeCell="G44" sqref="G44"/>
    </sheetView>
  </sheetViews>
  <sheetFormatPr defaultColWidth="9.140625" defaultRowHeight="14.25"/>
  <cols>
    <col min="1" max="1" width="1.7109375" style="162" customWidth="1"/>
    <col min="2" max="2" width="1.7109375" style="163" customWidth="1"/>
    <col min="3" max="3" width="5" style="167" customWidth="1"/>
    <col min="4" max="4" width="22" style="165" customWidth="1"/>
    <col min="5" max="5" width="25" style="165" customWidth="1"/>
    <col min="6" max="6" width="1.7109375" style="163" customWidth="1"/>
    <col min="7" max="7" width="25.5703125" style="165" customWidth="1"/>
    <col min="8" max="8" width="1.7109375" style="163" customWidth="1"/>
    <col min="9" max="10" width="21.7109375" style="166" customWidth="1"/>
    <col min="11" max="11" width="1.7109375" style="163" customWidth="1"/>
    <col min="12" max="12" width="7.7109375" style="167" hidden="1" customWidth="1"/>
    <col min="13" max="13" width="1.7109375" style="167" hidden="1" customWidth="1"/>
    <col min="14" max="15" width="21.7109375" style="167" customWidth="1"/>
    <col min="16" max="16" width="1.7109375" style="163" customWidth="1"/>
    <col min="17" max="17" width="1.7109375" style="162" customWidth="1"/>
    <col min="18" max="18" width="69.140625" style="162" customWidth="1"/>
    <col min="19" max="61" width="9.140625" style="162"/>
    <col min="62" max="16384" width="9.140625" style="163"/>
  </cols>
  <sheetData>
    <row r="1" spans="3:18" ht="18.75" customHeight="1">
      <c r="C1" s="164" t="s">
        <v>258</v>
      </c>
      <c r="M1" s="168"/>
      <c r="N1" s="169"/>
      <c r="O1" s="264"/>
    </row>
    <row r="2" spans="3:18">
      <c r="C2" s="170" t="s">
        <v>92</v>
      </c>
      <c r="O2" s="264"/>
    </row>
    <row r="3" spans="3:18" ht="15" thickBot="1">
      <c r="D3" s="171"/>
      <c r="E3" s="171"/>
    </row>
    <row r="4" spans="3:18" ht="6" customHeight="1">
      <c r="C4" s="265"/>
      <c r="D4" s="266"/>
      <c r="E4" s="266"/>
      <c r="F4" s="266"/>
      <c r="G4" s="266"/>
      <c r="H4" s="266"/>
      <c r="I4" s="266"/>
      <c r="J4" s="266"/>
      <c r="K4" s="266"/>
      <c r="L4" s="266"/>
      <c r="M4" s="266"/>
      <c r="N4" s="266"/>
      <c r="O4" s="267"/>
    </row>
    <row r="5" spans="3:18" ht="14.25" customHeight="1">
      <c r="C5" s="280" t="s">
        <v>228</v>
      </c>
      <c r="D5" s="281"/>
      <c r="E5" s="281"/>
      <c r="F5" s="281"/>
      <c r="G5" s="281"/>
      <c r="H5" s="281"/>
      <c r="I5" s="281"/>
      <c r="J5" s="281"/>
      <c r="K5" s="281"/>
      <c r="L5" s="281"/>
      <c r="M5" s="281"/>
      <c r="N5" s="281"/>
      <c r="O5" s="282"/>
    </row>
    <row r="6" spans="3:18" ht="14.25" customHeight="1">
      <c r="C6" s="280"/>
      <c r="D6" s="281"/>
      <c r="E6" s="281"/>
      <c r="F6" s="281"/>
      <c r="G6" s="281"/>
      <c r="H6" s="281"/>
      <c r="I6" s="281"/>
      <c r="J6" s="281"/>
      <c r="K6" s="281"/>
      <c r="L6" s="281"/>
      <c r="M6" s="281"/>
      <c r="N6" s="281"/>
      <c r="O6" s="282"/>
      <c r="R6" s="172"/>
    </row>
    <row r="7" spans="3:18" ht="21" customHeight="1">
      <c r="C7" s="280"/>
      <c r="D7" s="281"/>
      <c r="E7" s="281"/>
      <c r="F7" s="281"/>
      <c r="G7" s="281"/>
      <c r="H7" s="281"/>
      <c r="I7" s="281"/>
      <c r="J7" s="281"/>
      <c r="K7" s="281"/>
      <c r="L7" s="281"/>
      <c r="M7" s="281"/>
      <c r="N7" s="281"/>
      <c r="O7" s="282"/>
    </row>
    <row r="8" spans="3:18" ht="6" customHeight="1" thickBot="1">
      <c r="C8" s="173"/>
      <c r="D8" s="174"/>
      <c r="E8" s="174"/>
      <c r="F8" s="174"/>
      <c r="G8" s="174"/>
      <c r="H8" s="174"/>
      <c r="I8" s="174"/>
      <c r="J8" s="174"/>
      <c r="K8" s="174"/>
      <c r="L8" s="174"/>
      <c r="M8" s="174"/>
      <c r="N8" s="174"/>
      <c r="O8" s="175"/>
    </row>
    <row r="9" spans="3:18" ht="8.1" customHeight="1">
      <c r="C9" s="163"/>
      <c r="D9" s="163"/>
      <c r="E9" s="163"/>
      <c r="G9" s="163"/>
    </row>
    <row r="10" spans="3:18" ht="15" customHeight="1">
      <c r="C10" s="163" t="s">
        <v>72</v>
      </c>
      <c r="D10" s="163"/>
      <c r="E10" s="285"/>
      <c r="F10" s="286"/>
      <c r="G10" s="287"/>
      <c r="I10" s="166" t="s">
        <v>73</v>
      </c>
      <c r="J10" s="206"/>
      <c r="M10" s="176"/>
      <c r="O10" s="100" t="s">
        <v>177</v>
      </c>
    </row>
    <row r="11" spans="3:18" ht="15" customHeight="1">
      <c r="C11" s="163" t="s">
        <v>52</v>
      </c>
      <c r="D11" s="163"/>
      <c r="E11" s="285"/>
      <c r="F11" s="286"/>
      <c r="G11" s="287"/>
      <c r="I11" s="166" t="s">
        <v>74</v>
      </c>
      <c r="J11" s="206"/>
      <c r="N11" s="177" t="s">
        <v>207</v>
      </c>
      <c r="O11" s="205"/>
    </row>
    <row r="12" spans="3:18">
      <c r="C12" s="163"/>
      <c r="D12" s="163"/>
      <c r="E12" s="163"/>
      <c r="G12" s="163"/>
    </row>
    <row r="13" spans="3:18">
      <c r="C13" s="178" t="s">
        <v>27</v>
      </c>
      <c r="D13" s="179" t="s">
        <v>28</v>
      </c>
      <c r="E13" s="179"/>
      <c r="F13" s="180"/>
      <c r="G13" s="179" t="s">
        <v>29</v>
      </c>
      <c r="H13" s="180"/>
      <c r="I13" s="181" t="s">
        <v>19</v>
      </c>
      <c r="J13" s="181"/>
      <c r="K13" s="179" t="s">
        <v>19</v>
      </c>
      <c r="L13" s="178" t="s">
        <v>35</v>
      </c>
      <c r="M13" s="178"/>
      <c r="N13" s="270" t="s">
        <v>68</v>
      </c>
      <c r="O13" s="270"/>
      <c r="R13" s="182" t="s">
        <v>49</v>
      </c>
    </row>
    <row r="14" spans="3:18" ht="6" customHeight="1">
      <c r="C14" s="183"/>
      <c r="D14" s="184"/>
      <c r="E14" s="184"/>
      <c r="F14" s="185"/>
      <c r="G14" s="184"/>
      <c r="H14" s="185"/>
      <c r="I14" s="186"/>
      <c r="J14" s="186"/>
      <c r="K14" s="184"/>
      <c r="L14" s="183"/>
      <c r="M14" s="187"/>
      <c r="N14" s="187"/>
      <c r="O14" s="187"/>
    </row>
    <row r="15" spans="3:18" ht="6" customHeight="1">
      <c r="K15" s="165"/>
    </row>
    <row r="16" spans="3:18" ht="60" customHeight="1">
      <c r="C16" s="188" t="s">
        <v>15</v>
      </c>
      <c r="D16" s="241" t="s">
        <v>219</v>
      </c>
      <c r="E16" s="241"/>
      <c r="G16" s="207" t="s">
        <v>18</v>
      </c>
      <c r="I16" s="242" t="str">
        <f>VLOOKUP($G$16,Antwoorden!$C$6:$D$8,2,0)</f>
        <v>Maak een keuze</v>
      </c>
      <c r="J16" s="243"/>
      <c r="L16" s="232"/>
      <c r="M16" s="232"/>
      <c r="N16" s="268" t="str">
        <f>VLOOKUP($G$16,Antwoorden!$C$6:$F$8,4,0)</f>
        <v xml:space="preserve"> </v>
      </c>
      <c r="O16" s="269"/>
      <c r="R16" s="190" t="s">
        <v>220</v>
      </c>
    </row>
    <row r="17" spans="3:18" ht="9.9499999999999993" customHeight="1">
      <c r="C17" s="188"/>
      <c r="G17" s="166"/>
      <c r="I17" s="191"/>
      <c r="J17" s="191"/>
      <c r="L17" s="232"/>
      <c r="M17" s="232"/>
      <c r="N17" s="232"/>
      <c r="O17" s="232"/>
    </row>
    <row r="18" spans="3:18" ht="60" customHeight="1">
      <c r="C18" s="188" t="s">
        <v>54</v>
      </c>
      <c r="D18" s="241" t="s">
        <v>23</v>
      </c>
      <c r="E18" s="241"/>
      <c r="G18" s="207" t="s">
        <v>18</v>
      </c>
      <c r="I18" s="242" t="str">
        <f>VLOOKUP($G$18,Antwoorden!$C$12:$D$15,2,0)</f>
        <v>Maak een keuze</v>
      </c>
      <c r="J18" s="243"/>
      <c r="L18" s="232"/>
      <c r="M18" s="232"/>
      <c r="N18" s="244" t="str">
        <f>VLOOKUP($G$18,Antwoorden!$C$12:$F$15,4,0)</f>
        <v xml:space="preserve"> </v>
      </c>
      <c r="O18" s="245"/>
      <c r="R18" s="190" t="s">
        <v>209</v>
      </c>
    </row>
    <row r="19" spans="3:18" ht="9.9499999999999993" customHeight="1">
      <c r="C19" s="188"/>
      <c r="G19" s="192"/>
      <c r="I19" s="191"/>
      <c r="J19" s="191"/>
      <c r="L19" s="232"/>
      <c r="M19" s="232"/>
      <c r="N19" s="232"/>
      <c r="O19" s="232"/>
    </row>
    <row r="20" spans="3:18" ht="60" customHeight="1">
      <c r="C20" s="188" t="s">
        <v>55</v>
      </c>
      <c r="D20" s="241" t="s">
        <v>30</v>
      </c>
      <c r="E20" s="241"/>
      <c r="G20" s="207" t="s">
        <v>18</v>
      </c>
      <c r="I20" s="242" t="str">
        <f>VLOOKUP($G$20,Antwoorden!$C$19:$D$21,2,0)</f>
        <v>Maak een keuze</v>
      </c>
      <c r="J20" s="243"/>
      <c r="L20" s="232"/>
      <c r="M20" s="232"/>
      <c r="N20" s="244" t="str">
        <f>VLOOKUP($G$20,Antwoorden!$C$19:$F$21,4,0)</f>
        <v xml:space="preserve"> </v>
      </c>
      <c r="O20" s="245"/>
      <c r="R20" s="190" t="s">
        <v>75</v>
      </c>
    </row>
    <row r="21" spans="3:18" ht="9.9499999999999993" customHeight="1">
      <c r="C21" s="188"/>
      <c r="D21" s="193"/>
      <c r="E21" s="193"/>
      <c r="G21" s="192"/>
      <c r="I21" s="191"/>
      <c r="J21" s="191"/>
      <c r="L21" s="232"/>
      <c r="M21" s="232"/>
      <c r="N21" s="232"/>
      <c r="O21" s="232"/>
    </row>
    <row r="22" spans="3:18" ht="60" customHeight="1">
      <c r="C22" s="188" t="s">
        <v>56</v>
      </c>
      <c r="D22" s="241" t="s">
        <v>32</v>
      </c>
      <c r="E22" s="241"/>
      <c r="G22" s="207" t="s">
        <v>18</v>
      </c>
      <c r="I22" s="242" t="str">
        <f>VLOOKUP($G$22,Antwoorden!$C$25:$D$27,2,0)</f>
        <v>Maak een keuze</v>
      </c>
      <c r="J22" s="243"/>
      <c r="L22" s="232"/>
      <c r="M22" s="232"/>
      <c r="N22" s="244" t="str">
        <f>VLOOKUP($G$22,Antwoorden!$C$25:$F$27,4,0)</f>
        <v xml:space="preserve"> </v>
      </c>
      <c r="O22" s="245"/>
      <c r="R22" s="190" t="s">
        <v>94</v>
      </c>
    </row>
    <row r="23" spans="3:18" ht="9.9499999999999993" customHeight="1">
      <c r="C23" s="188"/>
      <c r="D23" s="193"/>
      <c r="E23" s="193"/>
      <c r="G23" s="192"/>
      <c r="I23" s="191"/>
      <c r="J23" s="191"/>
      <c r="L23" s="232"/>
      <c r="M23" s="232"/>
      <c r="N23" s="232"/>
      <c r="O23" s="232"/>
    </row>
    <row r="24" spans="3:18" ht="60" customHeight="1">
      <c r="C24" s="188" t="s">
        <v>57</v>
      </c>
      <c r="D24" s="241" t="s">
        <v>89</v>
      </c>
      <c r="E24" s="241"/>
      <c r="G24" s="207" t="s">
        <v>18</v>
      </c>
      <c r="I24" s="242" t="str">
        <f>VLOOKUP($G$24,Antwoorden!$C$32:$D$37,2,0)</f>
        <v>Maak een keuze</v>
      </c>
      <c r="J24" s="243"/>
      <c r="L24" s="233">
        <f>VLOOKUP(G24,Antwoorden!C32:E37,3,0)</f>
        <v>0</v>
      </c>
      <c r="M24" s="234"/>
      <c r="N24" s="244" t="str">
        <f>VLOOKUP($G$24,Antwoorden!$C$32:$F$37,4,0)</f>
        <v xml:space="preserve"> </v>
      </c>
      <c r="O24" s="245"/>
      <c r="R24" s="190" t="s">
        <v>188</v>
      </c>
    </row>
    <row r="25" spans="3:18" ht="9.9499999999999993" customHeight="1">
      <c r="C25" s="188"/>
      <c r="D25" s="193"/>
      <c r="E25" s="193"/>
      <c r="G25" s="192"/>
      <c r="I25" s="191"/>
      <c r="J25" s="191"/>
      <c r="L25" s="232"/>
      <c r="M25" s="232"/>
      <c r="N25" s="232"/>
      <c r="O25" s="232"/>
    </row>
    <row r="26" spans="3:18" ht="60" customHeight="1">
      <c r="C26" s="188" t="s">
        <v>58</v>
      </c>
      <c r="D26" s="241" t="s">
        <v>88</v>
      </c>
      <c r="E26" s="241"/>
      <c r="G26" s="207" t="s">
        <v>18</v>
      </c>
      <c r="I26" s="242" t="str">
        <f>VLOOKUP($G$26,Antwoorden!$C$41:$D$45,2,0)</f>
        <v>Maak een keuze</v>
      </c>
      <c r="J26" s="243"/>
      <c r="L26" s="233">
        <f>VLOOKUP(G26,Antwoorden!C41:E45,3,0)</f>
        <v>0</v>
      </c>
      <c r="M26" s="234"/>
      <c r="N26" s="244">
        <f>VLOOKUP($G$26,Antwoorden!$C$41:$F$45,4,0)</f>
        <v>0</v>
      </c>
      <c r="O26" s="245"/>
      <c r="R26" s="190" t="s">
        <v>246</v>
      </c>
    </row>
    <row r="27" spans="3:18" ht="9.9499999999999993" customHeight="1">
      <c r="C27" s="188"/>
      <c r="D27" s="193"/>
      <c r="E27" s="193"/>
      <c r="G27" s="192"/>
      <c r="I27" s="191"/>
      <c r="J27" s="191"/>
      <c r="L27" s="232"/>
      <c r="M27" s="232"/>
      <c r="N27" s="232"/>
      <c r="O27" s="232"/>
    </row>
    <row r="28" spans="3:18" ht="60" customHeight="1">
      <c r="C28" s="188" t="s">
        <v>59</v>
      </c>
      <c r="D28" s="241" t="s">
        <v>79</v>
      </c>
      <c r="E28" s="241"/>
      <c r="G28" s="207" t="s">
        <v>18</v>
      </c>
      <c r="I28" s="242" t="str">
        <f>VLOOKUP($G$28,Antwoorden!$C$49:$D$51,2,0)</f>
        <v>Maak een keuze</v>
      </c>
      <c r="J28" s="243"/>
      <c r="L28" s="232"/>
      <c r="M28" s="232"/>
      <c r="N28" s="244">
        <f>VLOOKUP($G$28,Antwoorden!$C$49:$F$51,4,0)</f>
        <v>0</v>
      </c>
      <c r="O28" s="245"/>
      <c r="R28" s="190" t="s">
        <v>248</v>
      </c>
    </row>
    <row r="29" spans="3:18" ht="9.9499999999999993" customHeight="1">
      <c r="C29" s="188"/>
      <c r="D29" s="193"/>
      <c r="E29" s="193"/>
      <c r="G29" s="192"/>
      <c r="I29" s="191"/>
      <c r="J29" s="191"/>
      <c r="L29" s="232"/>
      <c r="M29" s="232"/>
      <c r="N29" s="232"/>
      <c r="O29" s="232"/>
    </row>
    <row r="30" spans="3:18" ht="60" customHeight="1">
      <c r="C30" s="188" t="s">
        <v>60</v>
      </c>
      <c r="D30" s="241" t="s">
        <v>80</v>
      </c>
      <c r="E30" s="241"/>
      <c r="G30" s="207" t="s">
        <v>18</v>
      </c>
      <c r="I30" s="242" t="str">
        <f>VLOOKUP($G$30,Antwoorden!$C$55:$D$57,2,0)</f>
        <v>Maak een keuze</v>
      </c>
      <c r="J30" s="243"/>
      <c r="L30" s="232"/>
      <c r="M30" s="232"/>
      <c r="N30" s="244">
        <f>VLOOKUP($G$30,Antwoorden!$C$55:$F$57,4,0)</f>
        <v>0</v>
      </c>
      <c r="O30" s="245"/>
      <c r="R30" s="190" t="s">
        <v>247</v>
      </c>
    </row>
    <row r="31" spans="3:18" ht="9.9499999999999993" customHeight="1">
      <c r="C31" s="188"/>
      <c r="D31" s="193"/>
      <c r="E31" s="193"/>
      <c r="G31" s="192"/>
      <c r="I31" s="191"/>
      <c r="J31" s="191"/>
      <c r="L31" s="232"/>
      <c r="M31" s="232"/>
      <c r="N31" s="232"/>
      <c r="O31" s="232"/>
    </row>
    <row r="32" spans="3:18" ht="60" customHeight="1">
      <c r="C32" s="188" t="s">
        <v>61</v>
      </c>
      <c r="D32" s="241" t="s">
        <v>221</v>
      </c>
      <c r="E32" s="241"/>
      <c r="G32" s="224"/>
      <c r="I32" s="242" t="str">
        <f>IF(G32&lt;&gt;0,IF(G32&lt;40000,"&lt; EUR 40.000,-  per jaar. Geen toekenning punten, ga naar vraag 10.","&gt;= EUR 40.000,- per jaar, toekenning punten, ga naar vraag 10"),"")</f>
        <v/>
      </c>
      <c r="J32" s="243"/>
      <c r="L32" s="233">
        <f>IF(G32&lt;40000,0,6)</f>
        <v>0</v>
      </c>
      <c r="M32" s="234"/>
      <c r="N32" s="244" t="str">
        <f>IF(G32&lt;&gt;0,IF(G32&lt;40000,Antwoorden!F62,Antwoorden!F63),"")</f>
        <v/>
      </c>
      <c r="O32" s="245"/>
      <c r="R32" s="190"/>
    </row>
    <row r="33" spans="3:18" ht="9.9499999999999993" customHeight="1">
      <c r="C33" s="188"/>
      <c r="D33" s="193"/>
      <c r="E33" s="193"/>
      <c r="G33" s="192"/>
      <c r="I33" s="191"/>
      <c r="J33" s="191"/>
      <c r="L33" s="232"/>
      <c r="M33" s="232"/>
      <c r="N33" s="232"/>
      <c r="O33" s="232"/>
    </row>
    <row r="34" spans="3:18" ht="60" customHeight="1">
      <c r="C34" s="188" t="s">
        <v>62</v>
      </c>
      <c r="D34" s="241" t="s">
        <v>44</v>
      </c>
      <c r="E34" s="241"/>
      <c r="G34" s="207" t="s">
        <v>18</v>
      </c>
      <c r="I34" s="242" t="str">
        <f>VLOOKUP($G$34,Antwoorden!C67:D70,2,0)</f>
        <v>Maak een keuze</v>
      </c>
      <c r="J34" s="243"/>
      <c r="L34" s="233">
        <f>VLOOKUP(G34,Antwoorden!C67:E70,3,0)</f>
        <v>0</v>
      </c>
      <c r="M34" s="234"/>
      <c r="N34" s="244">
        <f>VLOOKUP($G$34,Antwoorden!$C$67:$F$70,4,0)</f>
        <v>0</v>
      </c>
      <c r="O34" s="245"/>
      <c r="R34" s="190"/>
    </row>
    <row r="35" spans="3:18" ht="9.9499999999999993" customHeight="1">
      <c r="C35" s="188"/>
      <c r="D35" s="193"/>
      <c r="E35" s="193"/>
      <c r="G35" s="192"/>
      <c r="I35" s="191"/>
      <c r="J35" s="191"/>
      <c r="L35" s="232"/>
      <c r="M35" s="232"/>
      <c r="N35" s="232"/>
      <c r="O35" s="232"/>
    </row>
    <row r="36" spans="3:18" ht="60" customHeight="1">
      <c r="C36" s="188" t="s">
        <v>63</v>
      </c>
      <c r="D36" s="241" t="s">
        <v>45</v>
      </c>
      <c r="E36" s="241"/>
      <c r="G36" s="207" t="s">
        <v>18</v>
      </c>
      <c r="I36" s="242" t="str">
        <f>VLOOKUP($G$36,Antwoorden!C74:D77,2,0)</f>
        <v>Maak een keuze</v>
      </c>
      <c r="J36" s="243"/>
      <c r="L36" s="233">
        <f>VLOOKUP(G36,Antwoorden!C74:E77,3,0)</f>
        <v>0</v>
      </c>
      <c r="M36" s="234"/>
      <c r="N36" s="244">
        <f>VLOOKUP($G$36,Antwoorden!$C$74:$F$77,4,0)</f>
        <v>0</v>
      </c>
      <c r="O36" s="245"/>
      <c r="R36" s="190" t="s">
        <v>249</v>
      </c>
    </row>
    <row r="37" spans="3:18" ht="6.95" customHeight="1">
      <c r="C37" s="188"/>
      <c r="D37" s="193"/>
      <c r="E37" s="193"/>
      <c r="G37" s="192"/>
      <c r="I37" s="191"/>
      <c r="J37" s="191"/>
      <c r="L37" s="235"/>
      <c r="M37" s="234"/>
      <c r="N37" s="234"/>
      <c r="O37" s="234"/>
      <c r="P37" s="288" t="s">
        <v>48</v>
      </c>
    </row>
    <row r="38" spans="3:18" ht="6.95" customHeight="1">
      <c r="C38" s="188"/>
      <c r="D38" s="194"/>
      <c r="E38" s="193"/>
      <c r="G38" s="192"/>
      <c r="I38" s="192"/>
      <c r="J38" s="191"/>
      <c r="L38" s="232"/>
      <c r="M38" s="232"/>
      <c r="N38" s="232"/>
      <c r="O38" s="232"/>
      <c r="P38" s="288"/>
    </row>
    <row r="39" spans="3:18" ht="60" customHeight="1">
      <c r="C39" s="188" t="s">
        <v>64</v>
      </c>
      <c r="D39" s="241" t="s">
        <v>244</v>
      </c>
      <c r="E39" s="241"/>
      <c r="G39" s="189" t="str">
        <f>IF(L39&gt;=20,"Ja", "Nee")</f>
        <v>Nee</v>
      </c>
      <c r="I39" s="242" t="str">
        <f>VLOOKUP($G$39,Antwoorden!$C$82:$D$83,2,0)</f>
        <v>Ga naar vraag 13</v>
      </c>
      <c r="J39" s="243"/>
      <c r="L39" s="236">
        <f>SUM(L24:L36)</f>
        <v>0</v>
      </c>
      <c r="M39" s="237"/>
      <c r="N39" s="244" t="str">
        <f>VLOOKUP($G$39,Antwoorden!$C$82:$F$83,4,0)</f>
        <v>Geen</v>
      </c>
      <c r="O39" s="245"/>
      <c r="R39" s="190" t="s">
        <v>203</v>
      </c>
    </row>
    <row r="40" spans="3:18" ht="9.9499999999999993" customHeight="1">
      <c r="C40" s="188"/>
      <c r="D40" s="193"/>
      <c r="E40" s="193"/>
      <c r="G40" s="192"/>
      <c r="I40" s="191"/>
      <c r="J40" s="191"/>
      <c r="L40" s="232"/>
      <c r="M40" s="232"/>
      <c r="N40" s="232"/>
      <c r="O40" s="232"/>
    </row>
    <row r="41" spans="3:18" ht="39.950000000000003" customHeight="1">
      <c r="C41" s="188" t="s">
        <v>65</v>
      </c>
      <c r="D41" s="246" t="s">
        <v>224</v>
      </c>
      <c r="E41" s="246"/>
      <c r="G41" s="207" t="s">
        <v>18</v>
      </c>
      <c r="I41" s="247" t="str">
        <f>VLOOKUP($G$41,Antwoorden!$C$87:$D$89,2,0)</f>
        <v>Maak een keuze</v>
      </c>
      <c r="J41" s="248"/>
      <c r="L41" s="232"/>
      <c r="M41" s="232"/>
      <c r="N41" s="251">
        <f>VLOOKUP($G$41,Antwoorden!$C$87:$F$89,4,0)</f>
        <v>0</v>
      </c>
      <c r="O41" s="252"/>
      <c r="R41" s="283" t="s">
        <v>225</v>
      </c>
    </row>
    <row r="42" spans="3:18" ht="39.950000000000003" customHeight="1">
      <c r="C42" s="188"/>
      <c r="D42" s="246"/>
      <c r="E42" s="246"/>
      <c r="G42" s="225" t="str">
        <f>IF(G32=ISNUMBER(TRUE),"",((60000-G32)/0.06)*0.3)</f>
        <v/>
      </c>
      <c r="I42" s="249"/>
      <c r="J42" s="250"/>
      <c r="L42" s="232"/>
      <c r="M42" s="232"/>
      <c r="N42" s="253"/>
      <c r="O42" s="254"/>
      <c r="R42" s="284"/>
    </row>
    <row r="43" spans="3:18" ht="13.5" customHeight="1">
      <c r="C43" s="188"/>
      <c r="D43" s="193"/>
      <c r="G43" s="192"/>
      <c r="I43" s="191"/>
      <c r="J43" s="191"/>
      <c r="L43" s="232"/>
      <c r="M43" s="232"/>
      <c r="N43" s="232"/>
      <c r="O43" s="232"/>
    </row>
    <row r="44" spans="3:18" ht="50.1" customHeight="1">
      <c r="C44" s="188" t="s">
        <v>66</v>
      </c>
      <c r="D44" s="241" t="s">
        <v>227</v>
      </c>
      <c r="E44" s="241"/>
      <c r="G44" s="207" t="s">
        <v>18</v>
      </c>
      <c r="I44" s="242" t="str">
        <f>VLOOKUP($G$44,Antwoorden!$C$93:$D$95,2,0)</f>
        <v>Maak een keuze</v>
      </c>
      <c r="J44" s="243"/>
      <c r="L44" s="232"/>
      <c r="M44" s="232"/>
      <c r="N44" s="244">
        <f>VLOOKUP($G$44,Antwoorden!$C$93:$F$95,4,0)</f>
        <v>0</v>
      </c>
      <c r="O44" s="245"/>
      <c r="R44" s="190" t="s">
        <v>229</v>
      </c>
    </row>
    <row r="45" spans="3:18">
      <c r="C45" s="195"/>
      <c r="D45" s="196"/>
      <c r="E45" s="196"/>
      <c r="F45" s="197"/>
      <c r="G45" s="196"/>
      <c r="H45" s="197"/>
      <c r="I45" s="198"/>
      <c r="J45" s="198"/>
      <c r="K45" s="197"/>
      <c r="L45" s="238"/>
      <c r="M45" s="238"/>
      <c r="N45" s="238"/>
      <c r="O45" s="238"/>
    </row>
    <row r="46" spans="3:18">
      <c r="D46" s="193"/>
      <c r="E46" s="193"/>
      <c r="G46" s="193"/>
      <c r="L46" s="232"/>
      <c r="M46" s="232"/>
      <c r="N46" s="232"/>
      <c r="O46" s="232"/>
    </row>
    <row r="47" spans="3:18" ht="15" customHeight="1">
      <c r="D47" s="199" t="s">
        <v>53</v>
      </c>
      <c r="E47" s="255"/>
      <c r="F47" s="256"/>
      <c r="G47" s="200" t="s">
        <v>51</v>
      </c>
      <c r="I47" s="261"/>
      <c r="J47" s="201" t="s">
        <v>67</v>
      </c>
      <c r="L47" s="271"/>
      <c r="M47" s="272"/>
      <c r="N47" s="272"/>
      <c r="O47" s="273"/>
    </row>
    <row r="48" spans="3:18" ht="15" customHeight="1">
      <c r="D48" s="193"/>
      <c r="E48" s="257"/>
      <c r="F48" s="258"/>
      <c r="G48" s="193"/>
      <c r="I48" s="262"/>
      <c r="L48" s="274"/>
      <c r="M48" s="275"/>
      <c r="N48" s="275"/>
      <c r="O48" s="276"/>
    </row>
    <row r="49" spans="3:15" ht="15" customHeight="1">
      <c r="D49" s="193"/>
      <c r="E49" s="259"/>
      <c r="F49" s="260"/>
      <c r="G49" s="193"/>
      <c r="I49" s="263"/>
      <c r="L49" s="277"/>
      <c r="M49" s="278"/>
      <c r="N49" s="278"/>
      <c r="O49" s="279"/>
    </row>
    <row r="50" spans="3:15">
      <c r="D50" s="193"/>
      <c r="E50" s="193"/>
      <c r="G50" s="193"/>
      <c r="L50" s="232"/>
      <c r="M50" s="232"/>
      <c r="N50" s="232"/>
      <c r="O50" s="232"/>
    </row>
    <row r="51" spans="3:15">
      <c r="D51" s="193"/>
      <c r="E51" s="193"/>
      <c r="G51" s="193"/>
      <c r="L51" s="239"/>
      <c r="M51" s="239"/>
      <c r="N51" s="239"/>
      <c r="O51" s="239"/>
    </row>
    <row r="52" spans="3:15">
      <c r="D52" s="193"/>
      <c r="E52" s="193"/>
      <c r="G52" s="193"/>
      <c r="L52" s="239"/>
      <c r="M52" s="239"/>
      <c r="N52" s="239"/>
      <c r="O52" s="239"/>
    </row>
    <row r="53" spans="3:15" s="162" customFormat="1">
      <c r="C53" s="202"/>
      <c r="D53" s="203"/>
      <c r="E53" s="203"/>
      <c r="G53" s="204"/>
      <c r="I53" s="203"/>
      <c r="J53" s="203"/>
      <c r="L53" s="240"/>
      <c r="M53" s="240"/>
      <c r="N53" s="240"/>
      <c r="O53" s="240"/>
    </row>
    <row r="54" spans="3:15" s="162" customFormat="1">
      <c r="C54" s="202"/>
      <c r="D54" s="203"/>
      <c r="E54" s="203"/>
      <c r="G54" s="203"/>
      <c r="I54" s="203"/>
      <c r="J54" s="203"/>
      <c r="L54" s="240"/>
      <c r="M54" s="240"/>
      <c r="N54" s="240"/>
      <c r="O54" s="240"/>
    </row>
    <row r="55" spans="3:15" s="162" customFormat="1">
      <c r="C55" s="202"/>
      <c r="D55" s="203"/>
      <c r="E55" s="203"/>
      <c r="G55" s="203"/>
      <c r="I55" s="203"/>
      <c r="J55" s="203"/>
      <c r="L55" s="240"/>
      <c r="M55" s="240"/>
      <c r="N55" s="240"/>
      <c r="O55" s="240"/>
    </row>
    <row r="56" spans="3:15" s="162" customFormat="1">
      <c r="C56" s="202"/>
      <c r="D56" s="203"/>
      <c r="E56" s="203"/>
      <c r="G56" s="203"/>
      <c r="I56" s="203"/>
      <c r="J56" s="203"/>
      <c r="L56" s="240"/>
      <c r="M56" s="240"/>
      <c r="N56" s="240"/>
      <c r="O56" s="240"/>
    </row>
    <row r="57" spans="3:15" s="162" customFormat="1">
      <c r="C57" s="202"/>
      <c r="D57" s="203"/>
      <c r="E57" s="203"/>
      <c r="G57" s="203"/>
      <c r="I57" s="203"/>
      <c r="J57" s="203"/>
      <c r="L57" s="240"/>
      <c r="M57" s="240"/>
      <c r="N57" s="240"/>
      <c r="O57" s="240"/>
    </row>
    <row r="58" spans="3:15" s="162" customFormat="1">
      <c r="C58" s="202"/>
      <c r="D58" s="203"/>
      <c r="E58" s="203"/>
      <c r="G58" s="203"/>
      <c r="I58" s="203"/>
      <c r="J58" s="203"/>
      <c r="L58" s="240"/>
      <c r="M58" s="240"/>
      <c r="N58" s="240"/>
      <c r="O58" s="240"/>
    </row>
    <row r="59" spans="3:15" s="162" customFormat="1">
      <c r="C59" s="202"/>
      <c r="D59" s="203"/>
      <c r="E59" s="203"/>
      <c r="G59" s="203"/>
      <c r="I59" s="203"/>
      <c r="J59" s="203"/>
      <c r="L59" s="240"/>
      <c r="M59" s="240"/>
      <c r="N59" s="240"/>
      <c r="O59" s="240"/>
    </row>
    <row r="60" spans="3:15" s="162" customFormat="1">
      <c r="C60" s="202"/>
      <c r="D60" s="203"/>
      <c r="E60" s="203"/>
      <c r="G60" s="203"/>
      <c r="I60" s="203"/>
      <c r="J60" s="203"/>
      <c r="L60" s="240"/>
      <c r="M60" s="240"/>
      <c r="N60" s="240"/>
      <c r="O60" s="240"/>
    </row>
    <row r="61" spans="3:15" s="162" customFormat="1">
      <c r="C61" s="202"/>
      <c r="D61" s="203"/>
      <c r="E61" s="203"/>
      <c r="G61" s="203"/>
      <c r="I61" s="203"/>
      <c r="J61" s="203"/>
      <c r="L61" s="240"/>
      <c r="M61" s="240"/>
      <c r="N61" s="240"/>
      <c r="O61" s="240"/>
    </row>
    <row r="62" spans="3:15" s="162" customFormat="1">
      <c r="C62" s="202"/>
      <c r="D62" s="203"/>
      <c r="E62" s="203"/>
      <c r="G62" s="203"/>
      <c r="I62" s="203"/>
      <c r="J62" s="203"/>
      <c r="L62" s="240"/>
      <c r="M62" s="240"/>
      <c r="N62" s="240"/>
      <c r="O62" s="240"/>
    </row>
    <row r="63" spans="3:15" s="162" customFormat="1">
      <c r="C63" s="202"/>
      <c r="D63" s="203"/>
      <c r="E63" s="203"/>
      <c r="G63" s="203"/>
      <c r="I63" s="203"/>
      <c r="J63" s="203"/>
      <c r="L63" s="240"/>
      <c r="M63" s="240"/>
      <c r="N63" s="240"/>
      <c r="O63" s="240"/>
    </row>
    <row r="64" spans="3:15" s="162" customFormat="1">
      <c r="C64" s="202"/>
      <c r="D64" s="203"/>
      <c r="E64" s="203"/>
      <c r="G64" s="203"/>
      <c r="I64" s="203"/>
      <c r="J64" s="203"/>
      <c r="L64" s="240"/>
      <c r="M64" s="240"/>
      <c r="N64" s="240"/>
      <c r="O64" s="240"/>
    </row>
    <row r="65" spans="3:15" s="162" customFormat="1">
      <c r="C65" s="202"/>
      <c r="D65" s="203"/>
      <c r="E65" s="203"/>
      <c r="G65" s="203"/>
      <c r="I65" s="203"/>
      <c r="J65" s="203"/>
      <c r="L65" s="240"/>
      <c r="M65" s="240"/>
      <c r="N65" s="240"/>
      <c r="O65" s="240"/>
    </row>
    <row r="66" spans="3:15" s="162" customFormat="1">
      <c r="C66" s="202"/>
      <c r="D66" s="203"/>
      <c r="E66" s="203"/>
      <c r="G66" s="203"/>
      <c r="I66" s="203"/>
      <c r="J66" s="203"/>
      <c r="L66" s="240"/>
      <c r="M66" s="240"/>
      <c r="N66" s="240"/>
      <c r="O66" s="240"/>
    </row>
    <row r="67" spans="3:15" s="162" customFormat="1">
      <c r="C67" s="202"/>
      <c r="D67" s="203"/>
      <c r="E67" s="203"/>
      <c r="G67" s="203"/>
      <c r="I67" s="203"/>
      <c r="J67" s="203"/>
      <c r="L67" s="240"/>
      <c r="M67" s="240"/>
      <c r="N67" s="240"/>
      <c r="O67" s="240"/>
    </row>
    <row r="68" spans="3:15" s="162" customFormat="1">
      <c r="C68" s="202"/>
      <c r="D68" s="203"/>
      <c r="E68" s="203"/>
      <c r="G68" s="203"/>
      <c r="I68" s="203"/>
      <c r="J68" s="203"/>
      <c r="L68" s="240"/>
      <c r="M68" s="240"/>
      <c r="N68" s="240"/>
      <c r="O68" s="240"/>
    </row>
    <row r="69" spans="3:15" s="162" customFormat="1">
      <c r="C69" s="202"/>
      <c r="D69" s="203"/>
      <c r="E69" s="203"/>
      <c r="G69" s="203"/>
      <c r="I69" s="203"/>
      <c r="J69" s="203"/>
      <c r="L69" s="240"/>
      <c r="M69" s="240"/>
      <c r="N69" s="240"/>
      <c r="O69" s="240"/>
    </row>
    <row r="70" spans="3:15" s="162" customFormat="1">
      <c r="C70" s="202"/>
      <c r="D70" s="203"/>
      <c r="E70" s="203"/>
      <c r="G70" s="203"/>
      <c r="I70" s="203"/>
      <c r="J70" s="203"/>
      <c r="L70" s="240"/>
      <c r="M70" s="240"/>
      <c r="N70" s="240"/>
      <c r="O70" s="240"/>
    </row>
    <row r="71" spans="3:15" s="162" customFormat="1">
      <c r="C71" s="202"/>
      <c r="D71" s="203"/>
      <c r="E71" s="203"/>
      <c r="G71" s="203"/>
      <c r="I71" s="203"/>
      <c r="J71" s="203"/>
      <c r="L71" s="240"/>
      <c r="M71" s="240"/>
      <c r="N71" s="240"/>
      <c r="O71" s="240"/>
    </row>
    <row r="72" spans="3:15" s="162" customFormat="1">
      <c r="C72" s="202"/>
      <c r="D72" s="203"/>
      <c r="E72" s="203"/>
      <c r="G72" s="203"/>
      <c r="I72" s="203"/>
      <c r="J72" s="203"/>
      <c r="L72" s="240"/>
      <c r="M72" s="240"/>
      <c r="N72" s="240"/>
      <c r="O72" s="240"/>
    </row>
    <row r="73" spans="3:15" s="162" customFormat="1">
      <c r="C73" s="202"/>
      <c r="D73" s="203"/>
      <c r="E73" s="203"/>
      <c r="G73" s="203"/>
      <c r="I73" s="203"/>
      <c r="J73" s="203"/>
      <c r="L73" s="240"/>
      <c r="M73" s="240"/>
      <c r="N73" s="240"/>
      <c r="O73" s="240"/>
    </row>
    <row r="74" spans="3:15" s="162" customFormat="1">
      <c r="C74" s="202"/>
      <c r="D74" s="203"/>
      <c r="E74" s="203"/>
      <c r="G74" s="203"/>
      <c r="I74" s="203"/>
      <c r="J74" s="203"/>
      <c r="L74" s="240"/>
      <c r="M74" s="240"/>
      <c r="N74" s="240"/>
      <c r="O74" s="240"/>
    </row>
    <row r="75" spans="3:15" s="162" customFormat="1">
      <c r="C75" s="202"/>
      <c r="D75" s="203"/>
      <c r="E75" s="203"/>
      <c r="G75" s="203"/>
      <c r="I75" s="203"/>
      <c r="J75" s="203"/>
      <c r="L75" s="240"/>
      <c r="M75" s="240"/>
      <c r="N75" s="240"/>
      <c r="O75" s="240"/>
    </row>
    <row r="76" spans="3:15" s="162" customFormat="1">
      <c r="C76" s="202"/>
      <c r="D76" s="203"/>
      <c r="E76" s="203"/>
      <c r="G76" s="203"/>
      <c r="I76" s="203"/>
      <c r="J76" s="203"/>
      <c r="L76" s="240"/>
      <c r="M76" s="240"/>
      <c r="N76" s="240"/>
      <c r="O76" s="240"/>
    </row>
    <row r="77" spans="3:15" s="162" customFormat="1">
      <c r="C77" s="202"/>
      <c r="D77" s="203"/>
      <c r="E77" s="203"/>
      <c r="G77" s="203"/>
      <c r="I77" s="203"/>
      <c r="J77" s="203"/>
      <c r="L77" s="240"/>
      <c r="M77" s="240"/>
      <c r="N77" s="240"/>
      <c r="O77" s="240"/>
    </row>
    <row r="78" spans="3:15" s="162" customFormat="1">
      <c r="C78" s="202"/>
      <c r="D78" s="203"/>
      <c r="E78" s="203"/>
      <c r="G78" s="203"/>
      <c r="I78" s="203"/>
      <c r="J78" s="203"/>
      <c r="L78" s="240"/>
      <c r="M78" s="240"/>
      <c r="N78" s="240"/>
      <c r="O78" s="240"/>
    </row>
    <row r="79" spans="3:15" s="162" customFormat="1">
      <c r="C79" s="202"/>
      <c r="D79" s="203"/>
      <c r="E79" s="203"/>
      <c r="G79" s="203"/>
      <c r="I79" s="203"/>
      <c r="J79" s="203"/>
      <c r="L79" s="240"/>
      <c r="M79" s="240"/>
      <c r="N79" s="240"/>
      <c r="O79" s="240"/>
    </row>
    <row r="80" spans="3:15" s="162" customFormat="1">
      <c r="C80" s="202"/>
      <c r="D80" s="203"/>
      <c r="E80" s="203"/>
      <c r="G80" s="203"/>
      <c r="I80" s="203"/>
      <c r="J80" s="203"/>
      <c r="L80" s="240"/>
      <c r="M80" s="240"/>
      <c r="N80" s="240"/>
      <c r="O80" s="240"/>
    </row>
    <row r="81" spans="3:15" s="162" customFormat="1">
      <c r="C81" s="202"/>
      <c r="D81" s="203"/>
      <c r="E81" s="203"/>
      <c r="G81" s="203"/>
      <c r="I81" s="203"/>
      <c r="J81" s="203"/>
      <c r="L81" s="240"/>
      <c r="M81" s="240"/>
      <c r="N81" s="240"/>
      <c r="O81" s="240"/>
    </row>
    <row r="82" spans="3:15" s="162" customFormat="1">
      <c r="C82" s="202"/>
      <c r="D82" s="203"/>
      <c r="E82" s="203"/>
      <c r="G82" s="203"/>
      <c r="I82" s="203"/>
      <c r="J82" s="203"/>
      <c r="L82" s="240"/>
      <c r="M82" s="240"/>
      <c r="N82" s="240"/>
      <c r="O82" s="240"/>
    </row>
    <row r="83" spans="3:15" s="162" customFormat="1">
      <c r="C83" s="202"/>
      <c r="D83" s="203"/>
      <c r="E83" s="203"/>
      <c r="G83" s="203"/>
      <c r="I83" s="203"/>
      <c r="J83" s="203"/>
      <c r="L83" s="240"/>
      <c r="M83" s="240"/>
      <c r="N83" s="240"/>
      <c r="O83" s="240"/>
    </row>
    <row r="84" spans="3:15" s="162" customFormat="1">
      <c r="C84" s="202"/>
      <c r="D84" s="203"/>
      <c r="E84" s="203"/>
      <c r="G84" s="203"/>
      <c r="I84" s="203"/>
      <c r="J84" s="203"/>
      <c r="L84" s="240"/>
      <c r="M84" s="240"/>
      <c r="N84" s="240"/>
      <c r="O84" s="240"/>
    </row>
    <row r="85" spans="3:15" s="162" customFormat="1">
      <c r="C85" s="202"/>
      <c r="D85" s="203"/>
      <c r="E85" s="203"/>
      <c r="G85" s="203"/>
      <c r="I85" s="203"/>
      <c r="J85" s="203"/>
      <c r="L85" s="240"/>
      <c r="M85" s="240"/>
      <c r="N85" s="240"/>
      <c r="O85" s="240"/>
    </row>
    <row r="86" spans="3:15" s="162" customFormat="1">
      <c r="C86" s="202"/>
      <c r="D86" s="203"/>
      <c r="E86" s="203"/>
      <c r="G86" s="203"/>
      <c r="I86" s="203"/>
      <c r="J86" s="203"/>
      <c r="L86" s="240"/>
      <c r="M86" s="240"/>
      <c r="N86" s="240"/>
      <c r="O86" s="240"/>
    </row>
    <row r="87" spans="3:15" s="162" customFormat="1">
      <c r="C87" s="202"/>
      <c r="D87" s="203"/>
      <c r="E87" s="203"/>
      <c r="G87" s="203"/>
      <c r="I87" s="203"/>
      <c r="J87" s="203"/>
      <c r="L87" s="240"/>
      <c r="M87" s="240"/>
      <c r="N87" s="240"/>
      <c r="O87" s="240"/>
    </row>
    <row r="88" spans="3:15" s="162" customFormat="1">
      <c r="C88" s="202"/>
      <c r="D88" s="203"/>
      <c r="E88" s="203"/>
      <c r="G88" s="203"/>
      <c r="I88" s="203"/>
      <c r="J88" s="203"/>
      <c r="L88" s="240"/>
      <c r="M88" s="240"/>
      <c r="N88" s="240"/>
      <c r="O88" s="240"/>
    </row>
    <row r="89" spans="3:15" s="162" customFormat="1">
      <c r="C89" s="202"/>
      <c r="D89" s="203"/>
      <c r="E89" s="203"/>
      <c r="G89" s="203"/>
      <c r="I89" s="203"/>
      <c r="J89" s="203"/>
      <c r="L89" s="240"/>
      <c r="M89" s="240"/>
      <c r="N89" s="240"/>
      <c r="O89" s="240"/>
    </row>
    <row r="90" spans="3:15" s="162" customFormat="1">
      <c r="C90" s="202"/>
      <c r="D90" s="203"/>
      <c r="E90" s="203"/>
      <c r="G90" s="203"/>
      <c r="I90" s="203"/>
      <c r="J90" s="203"/>
      <c r="L90" s="240"/>
      <c r="M90" s="240"/>
      <c r="N90" s="240"/>
      <c r="O90" s="240"/>
    </row>
    <row r="91" spans="3:15" s="162" customFormat="1">
      <c r="C91" s="202"/>
      <c r="D91" s="203"/>
      <c r="E91" s="203"/>
      <c r="G91" s="203"/>
      <c r="I91" s="203"/>
      <c r="J91" s="203"/>
      <c r="L91" s="240"/>
      <c r="M91" s="240"/>
      <c r="N91" s="240"/>
      <c r="O91" s="240"/>
    </row>
    <row r="92" spans="3:15" s="162" customFormat="1">
      <c r="C92" s="202"/>
      <c r="D92" s="203"/>
      <c r="E92" s="203"/>
      <c r="G92" s="203"/>
      <c r="I92" s="203"/>
      <c r="J92" s="203"/>
      <c r="L92" s="240"/>
      <c r="M92" s="240"/>
      <c r="N92" s="240"/>
      <c r="O92" s="240"/>
    </row>
    <row r="93" spans="3:15" s="162" customFormat="1">
      <c r="C93" s="202"/>
      <c r="D93" s="203"/>
      <c r="E93" s="203"/>
      <c r="G93" s="203"/>
      <c r="I93" s="203"/>
      <c r="J93" s="203"/>
      <c r="L93" s="240"/>
      <c r="M93" s="240"/>
      <c r="N93" s="240"/>
      <c r="O93" s="240"/>
    </row>
    <row r="94" spans="3:15" s="162" customFormat="1">
      <c r="C94" s="202"/>
      <c r="D94" s="203"/>
      <c r="E94" s="203"/>
      <c r="G94" s="203"/>
      <c r="I94" s="203"/>
      <c r="J94" s="203"/>
      <c r="L94" s="240"/>
      <c r="M94" s="240"/>
      <c r="N94" s="240"/>
      <c r="O94" s="240"/>
    </row>
    <row r="95" spans="3:15" s="162" customFormat="1">
      <c r="C95" s="202"/>
      <c r="D95" s="203"/>
      <c r="E95" s="203"/>
      <c r="G95" s="203"/>
      <c r="I95" s="203"/>
      <c r="J95" s="203"/>
      <c r="L95" s="240"/>
      <c r="M95" s="240"/>
      <c r="N95" s="240"/>
      <c r="O95" s="240"/>
    </row>
    <row r="96" spans="3:15" s="162" customFormat="1">
      <c r="C96" s="202"/>
      <c r="D96" s="203"/>
      <c r="E96" s="203"/>
      <c r="G96" s="203"/>
      <c r="I96" s="203"/>
      <c r="J96" s="203"/>
      <c r="L96" s="240"/>
      <c r="M96" s="240"/>
      <c r="N96" s="240"/>
      <c r="O96" s="240"/>
    </row>
    <row r="97" spans="3:15" s="162" customFormat="1">
      <c r="C97" s="202"/>
      <c r="D97" s="203"/>
      <c r="E97" s="203"/>
      <c r="G97" s="203"/>
      <c r="I97" s="203"/>
      <c r="J97" s="203"/>
      <c r="L97" s="240"/>
      <c r="M97" s="240"/>
      <c r="N97" s="240"/>
      <c r="O97" s="240"/>
    </row>
    <row r="98" spans="3:15" s="162" customFormat="1">
      <c r="C98" s="202"/>
      <c r="D98" s="203"/>
      <c r="E98" s="203"/>
      <c r="G98" s="203"/>
      <c r="I98" s="203"/>
      <c r="J98" s="203"/>
      <c r="L98" s="240"/>
      <c r="M98" s="240"/>
      <c r="N98" s="240"/>
      <c r="O98" s="240"/>
    </row>
    <row r="99" spans="3:15" s="162" customFormat="1">
      <c r="C99" s="202"/>
      <c r="D99" s="203"/>
      <c r="E99" s="203"/>
      <c r="G99" s="203"/>
      <c r="I99" s="203"/>
      <c r="J99" s="203"/>
      <c r="L99" s="240"/>
      <c r="M99" s="240"/>
      <c r="N99" s="240"/>
      <c r="O99" s="240"/>
    </row>
    <row r="100" spans="3:15" s="162" customFormat="1">
      <c r="C100" s="202"/>
      <c r="D100" s="203"/>
      <c r="E100" s="203"/>
      <c r="G100" s="203"/>
      <c r="I100" s="203"/>
      <c r="J100" s="203"/>
      <c r="L100" s="240"/>
      <c r="M100" s="240"/>
      <c r="N100" s="240"/>
      <c r="O100" s="240"/>
    </row>
    <row r="101" spans="3:15" s="162" customFormat="1">
      <c r="C101" s="202"/>
      <c r="D101" s="203"/>
      <c r="E101" s="203"/>
      <c r="G101" s="203"/>
      <c r="I101" s="203"/>
      <c r="J101" s="203"/>
      <c r="L101" s="240"/>
      <c r="M101" s="240"/>
      <c r="N101" s="240"/>
      <c r="O101" s="240"/>
    </row>
    <row r="102" spans="3:15" s="162" customFormat="1">
      <c r="C102" s="202"/>
      <c r="D102" s="203"/>
      <c r="E102" s="203"/>
      <c r="G102" s="203"/>
      <c r="I102" s="203"/>
      <c r="J102" s="203"/>
      <c r="L102" s="240"/>
      <c r="M102" s="240"/>
      <c r="N102" s="240"/>
      <c r="O102" s="240"/>
    </row>
    <row r="103" spans="3:15" s="162" customFormat="1">
      <c r="C103" s="202"/>
      <c r="D103" s="203"/>
      <c r="E103" s="203"/>
      <c r="G103" s="203"/>
      <c r="I103" s="203"/>
      <c r="J103" s="203"/>
      <c r="L103" s="240"/>
      <c r="M103" s="240"/>
      <c r="N103" s="240"/>
      <c r="O103" s="240"/>
    </row>
    <row r="104" spans="3:15" s="162" customFormat="1">
      <c r="C104" s="202"/>
      <c r="D104" s="203"/>
      <c r="E104" s="203"/>
      <c r="G104" s="203"/>
      <c r="I104" s="203"/>
      <c r="J104" s="203"/>
      <c r="L104" s="240"/>
      <c r="M104" s="240"/>
      <c r="N104" s="240"/>
      <c r="O104" s="240"/>
    </row>
    <row r="105" spans="3:15" s="162" customFormat="1">
      <c r="C105" s="202"/>
      <c r="D105" s="203"/>
      <c r="E105" s="203"/>
      <c r="G105" s="203"/>
      <c r="I105" s="203"/>
      <c r="J105" s="203"/>
      <c r="L105" s="240"/>
      <c r="M105" s="240"/>
      <c r="N105" s="240"/>
      <c r="O105" s="240"/>
    </row>
    <row r="106" spans="3:15" s="162" customFormat="1">
      <c r="C106" s="202"/>
      <c r="D106" s="203"/>
      <c r="E106" s="203"/>
      <c r="G106" s="203"/>
      <c r="I106" s="203"/>
      <c r="J106" s="203"/>
      <c r="L106" s="240"/>
      <c r="M106" s="240"/>
      <c r="N106" s="240"/>
      <c r="O106" s="240"/>
    </row>
    <row r="107" spans="3:15" s="162" customFormat="1">
      <c r="C107" s="202"/>
      <c r="D107" s="203"/>
      <c r="E107" s="203"/>
      <c r="G107" s="203"/>
      <c r="I107" s="203"/>
      <c r="J107" s="203"/>
      <c r="L107" s="240"/>
      <c r="M107" s="240"/>
      <c r="N107" s="240"/>
      <c r="O107" s="240"/>
    </row>
    <row r="108" spans="3:15" s="162" customFormat="1">
      <c r="C108" s="202"/>
      <c r="D108" s="203"/>
      <c r="E108" s="203"/>
      <c r="G108" s="203"/>
      <c r="I108" s="203"/>
      <c r="J108" s="203"/>
      <c r="L108" s="240"/>
      <c r="M108" s="240"/>
      <c r="N108" s="240"/>
      <c r="O108" s="240"/>
    </row>
    <row r="109" spans="3:15" s="162" customFormat="1">
      <c r="C109" s="202"/>
      <c r="D109" s="203"/>
      <c r="E109" s="203"/>
      <c r="G109" s="203"/>
      <c r="I109" s="203"/>
      <c r="J109" s="203"/>
      <c r="L109" s="240"/>
      <c r="M109" s="240"/>
      <c r="N109" s="240"/>
      <c r="O109" s="240"/>
    </row>
    <row r="110" spans="3:15" s="162" customFormat="1">
      <c r="C110" s="202"/>
      <c r="D110" s="203"/>
      <c r="E110" s="203"/>
      <c r="G110" s="203"/>
      <c r="I110" s="203"/>
      <c r="J110" s="203"/>
      <c r="L110" s="240"/>
      <c r="M110" s="240"/>
      <c r="N110" s="240"/>
      <c r="O110" s="240"/>
    </row>
    <row r="111" spans="3:15" s="162" customFormat="1">
      <c r="C111" s="202"/>
      <c r="D111" s="203"/>
      <c r="E111" s="203"/>
      <c r="G111" s="203"/>
      <c r="I111" s="203"/>
      <c r="J111" s="203"/>
      <c r="L111" s="240"/>
      <c r="M111" s="240"/>
      <c r="N111" s="240"/>
      <c r="O111" s="240"/>
    </row>
    <row r="112" spans="3:15" s="162" customFormat="1">
      <c r="C112" s="202"/>
      <c r="D112" s="203"/>
      <c r="E112" s="203"/>
      <c r="G112" s="203"/>
      <c r="I112" s="203"/>
      <c r="J112" s="203"/>
      <c r="L112" s="240"/>
      <c r="M112" s="240"/>
      <c r="N112" s="240"/>
      <c r="O112" s="240"/>
    </row>
    <row r="113" spans="3:15" s="162" customFormat="1">
      <c r="C113" s="202"/>
      <c r="D113" s="203"/>
      <c r="E113" s="203"/>
      <c r="G113" s="203"/>
      <c r="I113" s="203"/>
      <c r="J113" s="203"/>
      <c r="L113" s="202"/>
      <c r="M113" s="202"/>
      <c r="N113" s="202"/>
      <c r="O113" s="202"/>
    </row>
    <row r="114" spans="3:15" s="162" customFormat="1">
      <c r="C114" s="202"/>
      <c r="D114" s="203"/>
      <c r="E114" s="203"/>
      <c r="G114" s="203"/>
      <c r="I114" s="203"/>
      <c r="J114" s="203"/>
      <c r="L114" s="202"/>
      <c r="M114" s="202"/>
      <c r="N114" s="202"/>
      <c r="O114" s="202"/>
    </row>
    <row r="115" spans="3:15" s="162" customFormat="1">
      <c r="C115" s="202"/>
      <c r="D115" s="203"/>
      <c r="E115" s="203"/>
      <c r="G115" s="203"/>
      <c r="I115" s="203"/>
      <c r="J115" s="203"/>
      <c r="L115" s="202"/>
      <c r="M115" s="202"/>
      <c r="N115" s="202"/>
      <c r="O115" s="202"/>
    </row>
    <row r="116" spans="3:15" s="162" customFormat="1">
      <c r="C116" s="202"/>
      <c r="D116" s="203"/>
      <c r="E116" s="203"/>
      <c r="G116" s="203"/>
      <c r="I116" s="203"/>
      <c r="J116" s="203"/>
      <c r="L116" s="202"/>
      <c r="M116" s="202"/>
      <c r="N116" s="202"/>
      <c r="O116" s="202"/>
    </row>
    <row r="117" spans="3:15" s="162" customFormat="1">
      <c r="C117" s="202"/>
      <c r="D117" s="203"/>
      <c r="E117" s="203"/>
      <c r="G117" s="203"/>
      <c r="I117" s="203"/>
      <c r="J117" s="203"/>
      <c r="L117" s="202"/>
      <c r="M117" s="202"/>
      <c r="N117" s="202"/>
      <c r="O117" s="202"/>
    </row>
    <row r="118" spans="3:15" s="162" customFormat="1">
      <c r="C118" s="202"/>
      <c r="D118" s="203"/>
      <c r="E118" s="203"/>
      <c r="G118" s="203"/>
      <c r="I118" s="203"/>
      <c r="J118" s="203"/>
      <c r="L118" s="202"/>
      <c r="M118" s="202"/>
      <c r="N118" s="202"/>
      <c r="O118" s="202"/>
    </row>
    <row r="119" spans="3:15" s="162" customFormat="1">
      <c r="C119" s="202"/>
      <c r="D119" s="203"/>
      <c r="E119" s="203"/>
      <c r="G119" s="203"/>
      <c r="I119" s="203"/>
      <c r="J119" s="203"/>
      <c r="L119" s="202"/>
      <c r="M119" s="202"/>
      <c r="N119" s="202"/>
      <c r="O119" s="202"/>
    </row>
    <row r="120" spans="3:15" s="162" customFormat="1">
      <c r="C120" s="202"/>
      <c r="D120" s="203"/>
      <c r="E120" s="203"/>
      <c r="G120" s="203"/>
      <c r="I120" s="203"/>
      <c r="J120" s="203"/>
      <c r="L120" s="202"/>
      <c r="M120" s="202"/>
      <c r="N120" s="202"/>
      <c r="O120" s="202"/>
    </row>
    <row r="121" spans="3:15" s="162" customFormat="1">
      <c r="C121" s="202"/>
      <c r="D121" s="203"/>
      <c r="E121" s="203"/>
      <c r="G121" s="203"/>
      <c r="I121" s="203"/>
      <c r="J121" s="203"/>
      <c r="L121" s="202"/>
      <c r="M121" s="202"/>
      <c r="N121" s="202"/>
      <c r="O121" s="202"/>
    </row>
    <row r="122" spans="3:15" s="162" customFormat="1">
      <c r="C122" s="202"/>
      <c r="D122" s="203"/>
      <c r="E122" s="203"/>
      <c r="G122" s="203"/>
      <c r="I122" s="203"/>
      <c r="J122" s="203"/>
      <c r="L122" s="202"/>
      <c r="M122" s="202"/>
      <c r="N122" s="202"/>
      <c r="O122" s="202"/>
    </row>
    <row r="123" spans="3:15" s="162" customFormat="1">
      <c r="C123" s="202"/>
      <c r="D123" s="203"/>
      <c r="E123" s="203"/>
      <c r="G123" s="203"/>
      <c r="I123" s="203"/>
      <c r="J123" s="203"/>
      <c r="L123" s="202"/>
      <c r="M123" s="202"/>
      <c r="N123" s="202"/>
      <c r="O123" s="202"/>
    </row>
    <row r="124" spans="3:15" s="162" customFormat="1">
      <c r="C124" s="202"/>
      <c r="D124" s="203"/>
      <c r="E124" s="203"/>
      <c r="G124" s="203"/>
      <c r="I124" s="203"/>
      <c r="J124" s="203"/>
      <c r="L124" s="202"/>
      <c r="M124" s="202"/>
      <c r="N124" s="202"/>
      <c r="O124" s="202"/>
    </row>
    <row r="125" spans="3:15" s="162" customFormat="1">
      <c r="C125" s="202"/>
      <c r="D125" s="203"/>
      <c r="E125" s="203"/>
      <c r="G125" s="203"/>
      <c r="I125" s="203"/>
      <c r="J125" s="203"/>
      <c r="L125" s="202"/>
      <c r="M125" s="202"/>
      <c r="N125" s="202"/>
      <c r="O125" s="202"/>
    </row>
    <row r="126" spans="3:15" s="162" customFormat="1">
      <c r="C126" s="202"/>
      <c r="D126" s="203"/>
      <c r="E126" s="203"/>
      <c r="G126" s="203"/>
      <c r="I126" s="203"/>
      <c r="J126" s="203"/>
      <c r="L126" s="202"/>
      <c r="M126" s="202"/>
      <c r="N126" s="202"/>
      <c r="O126" s="202"/>
    </row>
    <row r="127" spans="3:15" s="162" customFormat="1">
      <c r="C127" s="202"/>
      <c r="D127" s="203"/>
      <c r="E127" s="203"/>
      <c r="G127" s="203"/>
      <c r="I127" s="203"/>
      <c r="J127" s="203"/>
      <c r="L127" s="202"/>
      <c r="M127" s="202"/>
      <c r="N127" s="202"/>
      <c r="O127" s="202"/>
    </row>
    <row r="128" spans="3:15" s="162" customFormat="1">
      <c r="C128" s="202"/>
      <c r="D128" s="203"/>
      <c r="E128" s="203"/>
      <c r="G128" s="203"/>
      <c r="I128" s="203"/>
      <c r="J128" s="203"/>
      <c r="L128" s="202"/>
      <c r="M128" s="202"/>
      <c r="N128" s="202"/>
      <c r="O128" s="202"/>
    </row>
    <row r="129" spans="3:15" s="162" customFormat="1">
      <c r="C129" s="202"/>
      <c r="D129" s="203"/>
      <c r="E129" s="203"/>
      <c r="G129" s="203"/>
      <c r="I129" s="203"/>
      <c r="J129" s="203"/>
      <c r="L129" s="202"/>
      <c r="M129" s="202"/>
      <c r="N129" s="202"/>
      <c r="O129" s="202"/>
    </row>
    <row r="130" spans="3:15" s="162" customFormat="1">
      <c r="C130" s="202"/>
      <c r="D130" s="203"/>
      <c r="E130" s="203"/>
      <c r="G130" s="203"/>
      <c r="I130" s="203"/>
      <c r="J130" s="203"/>
      <c r="L130" s="202"/>
      <c r="M130" s="202"/>
      <c r="N130" s="202"/>
      <c r="O130" s="202"/>
    </row>
    <row r="131" spans="3:15" s="162" customFormat="1">
      <c r="C131" s="202"/>
      <c r="D131" s="203"/>
      <c r="E131" s="203"/>
      <c r="G131" s="203"/>
      <c r="I131" s="203"/>
      <c r="J131" s="203"/>
      <c r="L131" s="202"/>
      <c r="M131" s="202"/>
      <c r="N131" s="202"/>
      <c r="O131" s="202"/>
    </row>
    <row r="132" spans="3:15" s="162" customFormat="1">
      <c r="C132" s="202"/>
      <c r="D132" s="203"/>
      <c r="E132" s="203"/>
      <c r="G132" s="203"/>
      <c r="I132" s="203"/>
      <c r="J132" s="203"/>
      <c r="L132" s="202"/>
      <c r="M132" s="202"/>
      <c r="N132" s="202"/>
      <c r="O132" s="202"/>
    </row>
    <row r="133" spans="3:15" s="162" customFormat="1">
      <c r="C133" s="202"/>
      <c r="D133" s="203"/>
      <c r="E133" s="203"/>
      <c r="G133" s="203"/>
      <c r="I133" s="203"/>
      <c r="J133" s="203"/>
      <c r="L133" s="202"/>
      <c r="M133" s="202"/>
      <c r="N133" s="202"/>
      <c r="O133" s="202"/>
    </row>
    <row r="134" spans="3:15" s="162" customFormat="1">
      <c r="C134" s="202"/>
      <c r="D134" s="203"/>
      <c r="E134" s="203"/>
      <c r="G134" s="203"/>
      <c r="I134" s="203"/>
      <c r="J134" s="203"/>
      <c r="L134" s="202"/>
      <c r="M134" s="202"/>
      <c r="N134" s="202"/>
      <c r="O134" s="202"/>
    </row>
    <row r="135" spans="3:15" s="162" customFormat="1">
      <c r="C135" s="202"/>
      <c r="D135" s="203"/>
      <c r="E135" s="203"/>
      <c r="G135" s="203"/>
      <c r="I135" s="203"/>
      <c r="J135" s="203"/>
      <c r="L135" s="202"/>
      <c r="M135" s="202"/>
      <c r="N135" s="202"/>
      <c r="O135" s="202"/>
    </row>
    <row r="136" spans="3:15" s="162" customFormat="1">
      <c r="C136" s="202"/>
      <c r="D136" s="203"/>
      <c r="E136" s="203"/>
      <c r="G136" s="203"/>
      <c r="I136" s="203"/>
      <c r="J136" s="203"/>
      <c r="L136" s="202"/>
      <c r="M136" s="202"/>
      <c r="N136" s="202"/>
      <c r="O136" s="202"/>
    </row>
    <row r="137" spans="3:15" s="162" customFormat="1">
      <c r="C137" s="202"/>
      <c r="D137" s="203"/>
      <c r="E137" s="203"/>
      <c r="G137" s="203"/>
      <c r="I137" s="203"/>
      <c r="J137" s="203"/>
      <c r="L137" s="202"/>
      <c r="M137" s="202"/>
      <c r="N137" s="202"/>
      <c r="O137" s="202"/>
    </row>
    <row r="138" spans="3:15" s="162" customFormat="1">
      <c r="C138" s="202"/>
      <c r="D138" s="203"/>
      <c r="E138" s="203"/>
      <c r="G138" s="203"/>
      <c r="I138" s="203"/>
      <c r="J138" s="203"/>
      <c r="L138" s="202"/>
      <c r="M138" s="202"/>
      <c r="N138" s="202"/>
      <c r="O138" s="202"/>
    </row>
    <row r="139" spans="3:15" s="162" customFormat="1">
      <c r="C139" s="202"/>
      <c r="D139" s="203"/>
      <c r="E139" s="203"/>
      <c r="G139" s="203"/>
      <c r="I139" s="203"/>
      <c r="J139" s="203"/>
      <c r="L139" s="202"/>
      <c r="M139" s="202"/>
      <c r="N139" s="202"/>
      <c r="O139" s="202"/>
    </row>
    <row r="140" spans="3:15" s="162" customFormat="1">
      <c r="C140" s="202"/>
      <c r="D140" s="203"/>
      <c r="E140" s="203"/>
      <c r="G140" s="203"/>
      <c r="I140" s="203"/>
      <c r="J140" s="203"/>
      <c r="L140" s="202"/>
      <c r="M140" s="202"/>
      <c r="N140" s="202"/>
      <c r="O140" s="202"/>
    </row>
    <row r="141" spans="3:15" s="162" customFormat="1">
      <c r="C141" s="202"/>
      <c r="D141" s="203"/>
      <c r="E141" s="203"/>
      <c r="G141" s="203"/>
      <c r="I141" s="203"/>
      <c r="J141" s="203"/>
      <c r="L141" s="202"/>
      <c r="M141" s="202"/>
      <c r="N141" s="202"/>
      <c r="O141" s="202"/>
    </row>
    <row r="142" spans="3:15" s="162" customFormat="1">
      <c r="C142" s="202"/>
      <c r="D142" s="203"/>
      <c r="E142" s="203"/>
      <c r="G142" s="203"/>
      <c r="I142" s="203"/>
      <c r="J142" s="203"/>
      <c r="L142" s="202"/>
      <c r="M142" s="202"/>
      <c r="N142" s="202"/>
      <c r="O142" s="202"/>
    </row>
    <row r="143" spans="3:15" s="162" customFormat="1">
      <c r="C143" s="202"/>
      <c r="D143" s="203"/>
      <c r="E143" s="203"/>
      <c r="G143" s="203"/>
      <c r="I143" s="203"/>
      <c r="J143" s="203"/>
      <c r="L143" s="202"/>
      <c r="M143" s="202"/>
      <c r="N143" s="202"/>
      <c r="O143" s="202"/>
    </row>
    <row r="144" spans="3:15" s="162" customFormat="1">
      <c r="C144" s="202"/>
      <c r="D144" s="203"/>
      <c r="E144" s="203"/>
      <c r="G144" s="203"/>
      <c r="I144" s="203"/>
      <c r="J144" s="203"/>
      <c r="L144" s="202"/>
      <c r="M144" s="202"/>
      <c r="N144" s="202"/>
      <c r="O144" s="202"/>
    </row>
    <row r="145" spans="3:15" s="162" customFormat="1">
      <c r="C145" s="202"/>
      <c r="D145" s="203"/>
      <c r="E145" s="203"/>
      <c r="G145" s="203"/>
      <c r="I145" s="203"/>
      <c r="J145" s="203"/>
      <c r="L145" s="202"/>
      <c r="M145" s="202"/>
      <c r="N145" s="202"/>
      <c r="O145" s="202"/>
    </row>
    <row r="146" spans="3:15" s="162" customFormat="1">
      <c r="C146" s="202"/>
      <c r="D146" s="203"/>
      <c r="E146" s="203"/>
      <c r="G146" s="203"/>
      <c r="I146" s="203"/>
      <c r="J146" s="203"/>
      <c r="L146" s="202"/>
      <c r="M146" s="202"/>
      <c r="N146" s="202"/>
      <c r="O146" s="202"/>
    </row>
    <row r="147" spans="3:15" s="162" customFormat="1">
      <c r="C147" s="202"/>
      <c r="D147" s="203"/>
      <c r="E147" s="203"/>
      <c r="G147" s="203"/>
      <c r="I147" s="203"/>
      <c r="J147" s="203"/>
      <c r="L147" s="202"/>
      <c r="M147" s="202"/>
      <c r="N147" s="202"/>
      <c r="O147" s="202"/>
    </row>
    <row r="148" spans="3:15" s="162" customFormat="1">
      <c r="C148" s="202"/>
      <c r="D148" s="203"/>
      <c r="E148" s="203"/>
      <c r="G148" s="203"/>
      <c r="I148" s="203"/>
      <c r="J148" s="203"/>
      <c r="L148" s="202"/>
      <c r="M148" s="202"/>
      <c r="N148" s="202"/>
      <c r="O148" s="202"/>
    </row>
    <row r="149" spans="3:15" s="162" customFormat="1">
      <c r="C149" s="202"/>
      <c r="D149" s="203"/>
      <c r="E149" s="203"/>
      <c r="G149" s="203"/>
      <c r="I149" s="203"/>
      <c r="J149" s="203"/>
      <c r="L149" s="202"/>
      <c r="M149" s="202"/>
      <c r="N149" s="202"/>
      <c r="O149" s="202"/>
    </row>
    <row r="150" spans="3:15" s="162" customFormat="1">
      <c r="C150" s="202"/>
      <c r="D150" s="203"/>
      <c r="E150" s="203"/>
      <c r="G150" s="203"/>
      <c r="I150" s="203"/>
      <c r="J150" s="203"/>
      <c r="L150" s="202"/>
      <c r="M150" s="202"/>
      <c r="N150" s="202"/>
      <c r="O150" s="202"/>
    </row>
    <row r="151" spans="3:15" s="162" customFormat="1">
      <c r="C151" s="202"/>
      <c r="D151" s="203"/>
      <c r="E151" s="203"/>
      <c r="G151" s="203"/>
      <c r="I151" s="203"/>
      <c r="J151" s="203"/>
      <c r="L151" s="202"/>
      <c r="M151" s="202"/>
      <c r="N151" s="202"/>
      <c r="O151" s="202"/>
    </row>
    <row r="152" spans="3:15" s="162" customFormat="1">
      <c r="C152" s="202"/>
      <c r="D152" s="203"/>
      <c r="E152" s="203"/>
      <c r="G152" s="203"/>
      <c r="I152" s="203"/>
      <c r="J152" s="203"/>
      <c r="L152" s="202"/>
      <c r="M152" s="202"/>
      <c r="N152" s="202"/>
      <c r="O152" s="202"/>
    </row>
    <row r="153" spans="3:15" s="162" customFormat="1">
      <c r="C153" s="202"/>
      <c r="D153" s="203"/>
      <c r="E153" s="203"/>
      <c r="G153" s="203"/>
      <c r="I153" s="203"/>
      <c r="J153" s="203"/>
      <c r="L153" s="202"/>
      <c r="M153" s="202"/>
      <c r="N153" s="202"/>
      <c r="O153" s="202"/>
    </row>
    <row r="154" spans="3:15" s="162" customFormat="1">
      <c r="C154" s="202"/>
      <c r="D154" s="203"/>
      <c r="E154" s="203"/>
      <c r="G154" s="203"/>
      <c r="I154" s="203"/>
      <c r="J154" s="203"/>
      <c r="L154" s="202"/>
      <c r="M154" s="202"/>
      <c r="N154" s="202"/>
      <c r="O154" s="202"/>
    </row>
    <row r="155" spans="3:15" s="162" customFormat="1">
      <c r="C155" s="202"/>
      <c r="D155" s="203"/>
      <c r="E155" s="203"/>
      <c r="G155" s="203"/>
      <c r="I155" s="203"/>
      <c r="J155" s="203"/>
      <c r="L155" s="202"/>
      <c r="M155" s="202"/>
      <c r="N155" s="202"/>
      <c r="O155" s="202"/>
    </row>
    <row r="156" spans="3:15" s="162" customFormat="1">
      <c r="C156" s="202"/>
      <c r="D156" s="203"/>
      <c r="E156" s="203"/>
      <c r="G156" s="203"/>
      <c r="I156" s="203"/>
      <c r="J156" s="203"/>
      <c r="L156" s="202"/>
      <c r="M156" s="202"/>
      <c r="N156" s="202"/>
      <c r="O156" s="202"/>
    </row>
    <row r="157" spans="3:15" s="162" customFormat="1">
      <c r="C157" s="202"/>
      <c r="D157" s="203"/>
      <c r="E157" s="203"/>
      <c r="G157" s="203"/>
      <c r="I157" s="203"/>
      <c r="J157" s="203"/>
      <c r="L157" s="202"/>
      <c r="M157" s="202"/>
      <c r="N157" s="202"/>
      <c r="O157" s="202"/>
    </row>
    <row r="158" spans="3:15" s="162" customFormat="1">
      <c r="C158" s="202"/>
      <c r="D158" s="203"/>
      <c r="E158" s="203"/>
      <c r="G158" s="203"/>
      <c r="I158" s="203"/>
      <c r="J158" s="203"/>
      <c r="L158" s="202"/>
      <c r="M158" s="202"/>
      <c r="N158" s="202"/>
      <c r="O158" s="202"/>
    </row>
    <row r="159" spans="3:15" s="162" customFormat="1">
      <c r="C159" s="202"/>
      <c r="D159" s="203"/>
      <c r="E159" s="203"/>
      <c r="G159" s="203"/>
      <c r="I159" s="203"/>
      <c r="J159" s="203"/>
      <c r="L159" s="202"/>
      <c r="M159" s="202"/>
      <c r="N159" s="202"/>
      <c r="O159" s="202"/>
    </row>
    <row r="160" spans="3:15" s="162" customFormat="1">
      <c r="C160" s="202"/>
      <c r="D160" s="203"/>
      <c r="E160" s="203"/>
      <c r="G160" s="203"/>
      <c r="I160" s="203"/>
      <c r="J160" s="203"/>
      <c r="L160" s="202"/>
      <c r="M160" s="202"/>
      <c r="N160" s="202"/>
      <c r="O160" s="202"/>
    </row>
    <row r="161" spans="3:15" s="162" customFormat="1">
      <c r="C161" s="202"/>
      <c r="D161" s="203"/>
      <c r="E161" s="203"/>
      <c r="G161" s="203"/>
      <c r="I161" s="203"/>
      <c r="J161" s="203"/>
      <c r="L161" s="202"/>
      <c r="M161" s="202"/>
      <c r="N161" s="202"/>
      <c r="O161" s="202"/>
    </row>
    <row r="162" spans="3:15" s="162" customFormat="1">
      <c r="C162" s="202"/>
      <c r="D162" s="203"/>
      <c r="E162" s="203"/>
      <c r="G162" s="203"/>
      <c r="I162" s="203"/>
      <c r="J162" s="203"/>
      <c r="L162" s="202"/>
      <c r="M162" s="202"/>
      <c r="N162" s="202"/>
      <c r="O162" s="202"/>
    </row>
    <row r="163" spans="3:15" s="162" customFormat="1">
      <c r="C163" s="202"/>
      <c r="D163" s="203"/>
      <c r="E163" s="203"/>
      <c r="G163" s="203"/>
      <c r="I163" s="203"/>
      <c r="J163" s="203"/>
      <c r="L163" s="202"/>
      <c r="M163" s="202"/>
      <c r="N163" s="202"/>
      <c r="O163" s="202"/>
    </row>
    <row r="164" spans="3:15" s="162" customFormat="1">
      <c r="C164" s="202"/>
      <c r="D164" s="203"/>
      <c r="E164" s="203"/>
      <c r="G164" s="203"/>
      <c r="I164" s="203"/>
      <c r="J164" s="203"/>
      <c r="L164" s="202"/>
      <c r="M164" s="202"/>
      <c r="N164" s="202"/>
      <c r="O164" s="202"/>
    </row>
    <row r="165" spans="3:15" s="162" customFormat="1">
      <c r="C165" s="202"/>
      <c r="D165" s="203"/>
      <c r="E165" s="203"/>
      <c r="G165" s="203"/>
      <c r="I165" s="203"/>
      <c r="J165" s="203"/>
      <c r="L165" s="202"/>
      <c r="M165" s="202"/>
      <c r="N165" s="202"/>
      <c r="O165" s="202"/>
    </row>
    <row r="166" spans="3:15" s="162" customFormat="1">
      <c r="C166" s="202"/>
      <c r="D166" s="203"/>
      <c r="E166" s="203"/>
      <c r="G166" s="203"/>
      <c r="I166" s="203"/>
      <c r="J166" s="203"/>
      <c r="L166" s="202"/>
      <c r="M166" s="202"/>
      <c r="N166" s="202"/>
      <c r="O166" s="202"/>
    </row>
    <row r="167" spans="3:15" s="162" customFormat="1">
      <c r="C167" s="202"/>
      <c r="D167" s="203"/>
      <c r="E167" s="203"/>
      <c r="G167" s="203"/>
      <c r="I167" s="203"/>
      <c r="J167" s="203"/>
      <c r="L167" s="202"/>
      <c r="M167" s="202"/>
      <c r="N167" s="202"/>
      <c r="O167" s="202"/>
    </row>
    <row r="168" spans="3:15" s="162" customFormat="1">
      <c r="C168" s="202"/>
      <c r="D168" s="203"/>
      <c r="E168" s="203"/>
      <c r="G168" s="203"/>
      <c r="I168" s="203"/>
      <c r="J168" s="203"/>
      <c r="L168" s="202"/>
      <c r="M168" s="202"/>
      <c r="N168" s="202"/>
      <c r="O168" s="202"/>
    </row>
    <row r="169" spans="3:15" s="162" customFormat="1">
      <c r="C169" s="202"/>
      <c r="D169" s="203"/>
      <c r="E169" s="203"/>
      <c r="G169" s="203"/>
      <c r="I169" s="203"/>
      <c r="J169" s="203"/>
      <c r="L169" s="202"/>
      <c r="M169" s="202"/>
      <c r="N169" s="202"/>
      <c r="O169" s="202"/>
    </row>
    <row r="170" spans="3:15" s="162" customFormat="1">
      <c r="C170" s="202"/>
      <c r="D170" s="203"/>
      <c r="E170" s="203"/>
      <c r="G170" s="203"/>
      <c r="I170" s="203"/>
      <c r="J170" s="203"/>
      <c r="L170" s="202"/>
      <c r="M170" s="202"/>
      <c r="N170" s="202"/>
      <c r="O170" s="202"/>
    </row>
    <row r="171" spans="3:15" s="162" customFormat="1">
      <c r="C171" s="202"/>
      <c r="D171" s="203"/>
      <c r="E171" s="203"/>
      <c r="G171" s="203"/>
      <c r="I171" s="203"/>
      <c r="J171" s="203"/>
      <c r="L171" s="202"/>
      <c r="M171" s="202"/>
      <c r="N171" s="202"/>
      <c r="O171" s="202"/>
    </row>
    <row r="172" spans="3:15" s="162" customFormat="1">
      <c r="C172" s="202"/>
      <c r="D172" s="203"/>
      <c r="E172" s="203"/>
      <c r="G172" s="203"/>
      <c r="I172" s="203"/>
      <c r="J172" s="203"/>
      <c r="L172" s="202"/>
      <c r="M172" s="202"/>
      <c r="N172" s="202"/>
      <c r="O172" s="202"/>
    </row>
    <row r="173" spans="3:15" s="162" customFormat="1">
      <c r="C173" s="202"/>
      <c r="D173" s="203"/>
      <c r="E173" s="203"/>
      <c r="G173" s="203"/>
      <c r="I173" s="203"/>
      <c r="J173" s="203"/>
      <c r="L173" s="202"/>
      <c r="M173" s="202"/>
      <c r="N173" s="202"/>
      <c r="O173" s="202"/>
    </row>
    <row r="174" spans="3:15" s="162" customFormat="1">
      <c r="C174" s="202"/>
      <c r="D174" s="203"/>
      <c r="E174" s="203"/>
      <c r="G174" s="203"/>
      <c r="I174" s="203"/>
      <c r="J174" s="203"/>
      <c r="L174" s="202"/>
      <c r="M174" s="202"/>
      <c r="N174" s="202"/>
      <c r="O174" s="202"/>
    </row>
    <row r="175" spans="3:15" s="162" customFormat="1">
      <c r="C175" s="202"/>
      <c r="D175" s="203"/>
      <c r="E175" s="203"/>
      <c r="G175" s="203"/>
      <c r="I175" s="203"/>
      <c r="J175" s="203"/>
      <c r="L175" s="202"/>
      <c r="M175" s="202"/>
      <c r="N175" s="202"/>
      <c r="O175" s="202"/>
    </row>
    <row r="176" spans="3:15" s="162" customFormat="1">
      <c r="C176" s="202"/>
      <c r="D176" s="203"/>
      <c r="E176" s="203"/>
      <c r="G176" s="203"/>
      <c r="I176" s="203"/>
      <c r="J176" s="203"/>
      <c r="L176" s="202"/>
      <c r="M176" s="202"/>
      <c r="N176" s="202"/>
      <c r="O176" s="202"/>
    </row>
    <row r="177" spans="3:15" s="162" customFormat="1">
      <c r="C177" s="202"/>
      <c r="D177" s="203"/>
      <c r="E177" s="203"/>
      <c r="G177" s="203"/>
      <c r="I177" s="203"/>
      <c r="J177" s="203"/>
      <c r="L177" s="202"/>
      <c r="M177" s="202"/>
      <c r="N177" s="202"/>
      <c r="O177" s="202"/>
    </row>
    <row r="178" spans="3:15" s="162" customFormat="1">
      <c r="C178" s="202"/>
      <c r="D178" s="203"/>
      <c r="E178" s="203"/>
      <c r="G178" s="203"/>
      <c r="I178" s="203"/>
      <c r="J178" s="203"/>
      <c r="L178" s="202"/>
      <c r="M178" s="202"/>
      <c r="N178" s="202"/>
      <c r="O178" s="202"/>
    </row>
    <row r="179" spans="3:15" s="162" customFormat="1">
      <c r="C179" s="202"/>
      <c r="D179" s="203"/>
      <c r="E179" s="203"/>
      <c r="G179" s="203"/>
      <c r="I179" s="203"/>
      <c r="J179" s="203"/>
      <c r="L179" s="202"/>
      <c r="M179" s="202"/>
      <c r="N179" s="202"/>
      <c r="O179" s="202"/>
    </row>
    <row r="180" spans="3:15" s="162" customFormat="1">
      <c r="C180" s="202"/>
      <c r="D180" s="203"/>
      <c r="E180" s="203"/>
      <c r="G180" s="203"/>
      <c r="I180" s="203"/>
      <c r="J180" s="203"/>
      <c r="L180" s="202"/>
      <c r="M180" s="202"/>
      <c r="N180" s="202"/>
      <c r="O180" s="202"/>
    </row>
    <row r="181" spans="3:15" s="162" customFormat="1">
      <c r="C181" s="202"/>
      <c r="D181" s="203"/>
      <c r="E181" s="203"/>
      <c r="G181" s="203"/>
      <c r="I181" s="203"/>
      <c r="J181" s="203"/>
      <c r="L181" s="202"/>
      <c r="M181" s="202"/>
      <c r="N181" s="202"/>
      <c r="O181" s="202"/>
    </row>
    <row r="182" spans="3:15" s="162" customFormat="1">
      <c r="C182" s="202"/>
      <c r="D182" s="203"/>
      <c r="E182" s="203"/>
      <c r="G182" s="203"/>
      <c r="I182" s="203"/>
      <c r="J182" s="203"/>
      <c r="L182" s="202"/>
      <c r="M182" s="202"/>
      <c r="N182" s="202"/>
      <c r="O182" s="202"/>
    </row>
    <row r="183" spans="3:15" s="162" customFormat="1">
      <c r="C183" s="202"/>
      <c r="D183" s="203"/>
      <c r="E183" s="203"/>
      <c r="G183" s="203"/>
      <c r="I183" s="203"/>
      <c r="J183" s="203"/>
      <c r="L183" s="202"/>
      <c r="M183" s="202"/>
      <c r="N183" s="202"/>
      <c r="O183" s="202"/>
    </row>
    <row r="184" spans="3:15" s="162" customFormat="1">
      <c r="C184" s="202"/>
      <c r="D184" s="203"/>
      <c r="E184" s="203"/>
      <c r="G184" s="203"/>
      <c r="I184" s="203"/>
      <c r="J184" s="203"/>
      <c r="L184" s="202"/>
      <c r="M184" s="202"/>
      <c r="N184" s="202"/>
      <c r="O184" s="202"/>
    </row>
    <row r="185" spans="3:15" s="162" customFormat="1">
      <c r="C185" s="202"/>
      <c r="D185" s="203"/>
      <c r="E185" s="203"/>
      <c r="G185" s="203"/>
      <c r="I185" s="203"/>
      <c r="J185" s="203"/>
      <c r="L185" s="202"/>
      <c r="M185" s="202"/>
      <c r="N185" s="202"/>
      <c r="O185" s="202"/>
    </row>
    <row r="186" spans="3:15" s="162" customFormat="1">
      <c r="C186" s="202"/>
      <c r="D186" s="203"/>
      <c r="E186" s="203"/>
      <c r="G186" s="203"/>
      <c r="I186" s="203"/>
      <c r="J186" s="203"/>
      <c r="L186" s="202"/>
      <c r="M186" s="202"/>
      <c r="N186" s="202"/>
      <c r="O186" s="202"/>
    </row>
    <row r="187" spans="3:15" s="162" customFormat="1">
      <c r="C187" s="202"/>
      <c r="D187" s="203"/>
      <c r="E187" s="203"/>
      <c r="G187" s="203"/>
      <c r="I187" s="203"/>
      <c r="J187" s="203"/>
      <c r="L187" s="202"/>
      <c r="M187" s="202"/>
      <c r="N187" s="202"/>
      <c r="O187" s="202"/>
    </row>
    <row r="188" spans="3:15" s="162" customFormat="1">
      <c r="C188" s="202"/>
      <c r="D188" s="203"/>
      <c r="E188" s="203"/>
      <c r="G188" s="203"/>
      <c r="I188" s="203"/>
      <c r="J188" s="203"/>
      <c r="L188" s="202"/>
      <c r="M188" s="202"/>
      <c r="N188" s="202"/>
      <c r="O188" s="202"/>
    </row>
    <row r="189" spans="3:15" s="162" customFormat="1">
      <c r="C189" s="202"/>
      <c r="D189" s="203"/>
      <c r="E189" s="203"/>
      <c r="G189" s="203"/>
      <c r="I189" s="203"/>
      <c r="J189" s="203"/>
      <c r="L189" s="202"/>
      <c r="M189" s="202"/>
      <c r="N189" s="202"/>
      <c r="O189" s="202"/>
    </row>
    <row r="190" spans="3:15" s="162" customFormat="1">
      <c r="C190" s="202"/>
      <c r="D190" s="203"/>
      <c r="E190" s="203"/>
      <c r="G190" s="203"/>
      <c r="I190" s="203"/>
      <c r="J190" s="203"/>
      <c r="L190" s="202"/>
      <c r="M190" s="202"/>
      <c r="N190" s="202"/>
      <c r="O190" s="202"/>
    </row>
    <row r="191" spans="3:15" s="162" customFormat="1">
      <c r="C191" s="202"/>
      <c r="D191" s="203"/>
      <c r="E191" s="203"/>
      <c r="G191" s="203"/>
      <c r="I191" s="203"/>
      <c r="J191" s="203"/>
      <c r="L191" s="202"/>
      <c r="M191" s="202"/>
      <c r="N191" s="202"/>
      <c r="O191" s="202"/>
    </row>
    <row r="192" spans="3:15" s="162" customFormat="1">
      <c r="C192" s="202"/>
      <c r="D192" s="203"/>
      <c r="E192" s="203"/>
      <c r="G192" s="203"/>
      <c r="I192" s="203"/>
      <c r="J192" s="203"/>
      <c r="L192" s="202"/>
      <c r="M192" s="202"/>
      <c r="N192" s="202"/>
      <c r="O192" s="202"/>
    </row>
    <row r="193" spans="3:15" s="162" customFormat="1">
      <c r="C193" s="202"/>
      <c r="D193" s="203"/>
      <c r="E193" s="203"/>
      <c r="G193" s="203"/>
      <c r="I193" s="203"/>
      <c r="J193" s="203"/>
      <c r="L193" s="202"/>
      <c r="M193" s="202"/>
      <c r="N193" s="202"/>
      <c r="O193" s="202"/>
    </row>
    <row r="194" spans="3:15" s="162" customFormat="1">
      <c r="C194" s="202"/>
      <c r="D194" s="203"/>
      <c r="E194" s="203"/>
      <c r="G194" s="203"/>
      <c r="I194" s="203"/>
      <c r="J194" s="203"/>
      <c r="L194" s="202"/>
      <c r="M194" s="202"/>
      <c r="N194" s="202"/>
      <c r="O194" s="202"/>
    </row>
    <row r="195" spans="3:15" s="162" customFormat="1">
      <c r="C195" s="202"/>
      <c r="D195" s="203"/>
      <c r="E195" s="203"/>
      <c r="G195" s="203"/>
      <c r="I195" s="203"/>
      <c r="J195" s="203"/>
      <c r="L195" s="202"/>
      <c r="M195" s="202"/>
      <c r="N195" s="202"/>
      <c r="O195" s="202"/>
    </row>
    <row r="196" spans="3:15" s="162" customFormat="1">
      <c r="C196" s="202"/>
      <c r="D196" s="203"/>
      <c r="E196" s="203"/>
      <c r="G196" s="203"/>
      <c r="I196" s="203"/>
      <c r="J196" s="203"/>
      <c r="L196" s="202"/>
      <c r="M196" s="202"/>
      <c r="N196" s="202"/>
      <c r="O196" s="202"/>
    </row>
    <row r="197" spans="3:15" s="162" customFormat="1">
      <c r="C197" s="202"/>
      <c r="D197" s="203"/>
      <c r="E197" s="203"/>
      <c r="G197" s="203"/>
      <c r="I197" s="203"/>
      <c r="J197" s="203"/>
      <c r="L197" s="202"/>
      <c r="M197" s="202"/>
      <c r="N197" s="202"/>
      <c r="O197" s="202"/>
    </row>
    <row r="198" spans="3:15" s="162" customFormat="1">
      <c r="C198" s="202"/>
      <c r="D198" s="203"/>
      <c r="E198" s="203"/>
      <c r="G198" s="203"/>
      <c r="I198" s="203"/>
      <c r="J198" s="203"/>
      <c r="L198" s="202"/>
      <c r="M198" s="202"/>
      <c r="N198" s="202"/>
      <c r="O198" s="202"/>
    </row>
    <row r="199" spans="3:15" s="162" customFormat="1">
      <c r="C199" s="202"/>
      <c r="D199" s="203"/>
      <c r="E199" s="203"/>
      <c r="G199" s="203"/>
      <c r="I199" s="203"/>
      <c r="J199" s="203"/>
      <c r="L199" s="202"/>
      <c r="M199" s="202"/>
      <c r="N199" s="202"/>
      <c r="O199" s="202"/>
    </row>
    <row r="200" spans="3:15" s="162" customFormat="1">
      <c r="C200" s="202"/>
      <c r="D200" s="203"/>
      <c r="E200" s="203"/>
      <c r="G200" s="203"/>
      <c r="I200" s="203"/>
      <c r="J200" s="203"/>
      <c r="L200" s="202"/>
      <c r="M200" s="202"/>
      <c r="N200" s="202"/>
      <c r="O200" s="202"/>
    </row>
    <row r="201" spans="3:15" s="162" customFormat="1">
      <c r="C201" s="202"/>
      <c r="D201" s="203"/>
      <c r="E201" s="203"/>
      <c r="G201" s="203"/>
      <c r="I201" s="203"/>
      <c r="J201" s="203"/>
      <c r="L201" s="202"/>
      <c r="M201" s="202"/>
      <c r="N201" s="202"/>
      <c r="O201" s="202"/>
    </row>
    <row r="202" spans="3:15" s="162" customFormat="1">
      <c r="C202" s="202"/>
      <c r="D202" s="203"/>
      <c r="E202" s="203"/>
      <c r="G202" s="203"/>
      <c r="I202" s="203"/>
      <c r="J202" s="203"/>
      <c r="L202" s="202"/>
      <c r="M202" s="202"/>
      <c r="N202" s="202"/>
      <c r="O202" s="202"/>
    </row>
    <row r="203" spans="3:15" s="162" customFormat="1">
      <c r="C203" s="202"/>
      <c r="D203" s="203"/>
      <c r="E203" s="203"/>
      <c r="G203" s="203"/>
      <c r="I203" s="203"/>
      <c r="J203" s="203"/>
      <c r="L203" s="202"/>
      <c r="M203" s="202"/>
      <c r="N203" s="202"/>
      <c r="O203" s="202"/>
    </row>
    <row r="204" spans="3:15" s="162" customFormat="1">
      <c r="C204" s="202"/>
      <c r="D204" s="203"/>
      <c r="E204" s="203"/>
      <c r="G204" s="203"/>
      <c r="I204" s="203"/>
      <c r="J204" s="203"/>
      <c r="L204" s="202"/>
      <c r="M204" s="202"/>
      <c r="N204" s="202"/>
      <c r="O204" s="202"/>
    </row>
    <row r="205" spans="3:15" s="162" customFormat="1">
      <c r="C205" s="202"/>
      <c r="D205" s="203"/>
      <c r="E205" s="203"/>
      <c r="G205" s="203"/>
      <c r="I205" s="203"/>
      <c r="J205" s="203"/>
      <c r="L205" s="202"/>
      <c r="M205" s="202"/>
      <c r="N205" s="202"/>
      <c r="O205" s="202"/>
    </row>
    <row r="206" spans="3:15" s="162" customFormat="1">
      <c r="C206" s="202"/>
      <c r="D206" s="203"/>
      <c r="E206" s="203"/>
      <c r="G206" s="203"/>
      <c r="I206" s="203"/>
      <c r="J206" s="203"/>
      <c r="L206" s="202"/>
      <c r="M206" s="202"/>
      <c r="N206" s="202"/>
      <c r="O206" s="202"/>
    </row>
    <row r="207" spans="3:15" s="162" customFormat="1">
      <c r="C207" s="202"/>
      <c r="D207" s="203"/>
      <c r="E207" s="203"/>
      <c r="G207" s="203"/>
      <c r="I207" s="203"/>
      <c r="J207" s="203"/>
      <c r="L207" s="202"/>
      <c r="M207" s="202"/>
      <c r="N207" s="202"/>
      <c r="O207" s="202"/>
    </row>
    <row r="208" spans="3:15" s="162" customFormat="1">
      <c r="C208" s="202"/>
      <c r="D208" s="203"/>
      <c r="E208" s="203"/>
      <c r="G208" s="203"/>
      <c r="I208" s="203"/>
      <c r="J208" s="203"/>
      <c r="L208" s="202"/>
      <c r="M208" s="202"/>
      <c r="N208" s="202"/>
      <c r="O208" s="202"/>
    </row>
    <row r="209" spans="3:15" s="162" customFormat="1">
      <c r="C209" s="202"/>
      <c r="D209" s="203"/>
      <c r="E209" s="203"/>
      <c r="G209" s="203"/>
      <c r="I209" s="203"/>
      <c r="J209" s="203"/>
      <c r="L209" s="202"/>
      <c r="M209" s="202"/>
      <c r="N209" s="202"/>
      <c r="O209" s="202"/>
    </row>
    <row r="210" spans="3:15" s="162" customFormat="1">
      <c r="C210" s="202"/>
      <c r="D210" s="203"/>
      <c r="E210" s="203"/>
      <c r="G210" s="203"/>
      <c r="I210" s="203"/>
      <c r="J210" s="203"/>
      <c r="L210" s="202"/>
      <c r="M210" s="202"/>
      <c r="N210" s="202"/>
      <c r="O210" s="202"/>
    </row>
    <row r="211" spans="3:15" s="162" customFormat="1">
      <c r="C211" s="202"/>
      <c r="D211" s="203"/>
      <c r="E211" s="203"/>
      <c r="G211" s="203"/>
      <c r="I211" s="203"/>
      <c r="J211" s="203"/>
      <c r="L211" s="202"/>
      <c r="M211" s="202"/>
      <c r="N211" s="202"/>
      <c r="O211" s="202"/>
    </row>
    <row r="212" spans="3:15" s="162" customFormat="1">
      <c r="C212" s="202"/>
      <c r="D212" s="203"/>
      <c r="E212" s="203"/>
      <c r="G212" s="203"/>
      <c r="I212" s="203"/>
      <c r="J212" s="203"/>
      <c r="L212" s="202"/>
      <c r="M212" s="202"/>
      <c r="N212" s="202"/>
      <c r="O212" s="202"/>
    </row>
    <row r="213" spans="3:15" s="162" customFormat="1">
      <c r="C213" s="202"/>
      <c r="D213" s="203"/>
      <c r="E213" s="203"/>
      <c r="G213" s="203"/>
      <c r="I213" s="203"/>
      <c r="J213" s="203"/>
      <c r="L213" s="202"/>
      <c r="M213" s="202"/>
      <c r="N213" s="202"/>
      <c r="O213" s="202"/>
    </row>
    <row r="214" spans="3:15" s="162" customFormat="1">
      <c r="C214" s="202"/>
      <c r="D214" s="203"/>
      <c r="E214" s="203"/>
      <c r="G214" s="203"/>
      <c r="I214" s="203"/>
      <c r="J214" s="203"/>
      <c r="L214" s="202"/>
      <c r="M214" s="202"/>
      <c r="N214" s="202"/>
      <c r="O214" s="202"/>
    </row>
    <row r="215" spans="3:15" s="162" customFormat="1">
      <c r="C215" s="202"/>
      <c r="D215" s="203"/>
      <c r="E215" s="203"/>
      <c r="G215" s="203"/>
      <c r="I215" s="203"/>
      <c r="J215" s="203"/>
      <c r="L215" s="202"/>
      <c r="M215" s="202"/>
      <c r="N215" s="202"/>
      <c r="O215" s="202"/>
    </row>
    <row r="216" spans="3:15" s="162" customFormat="1">
      <c r="C216" s="202"/>
      <c r="D216" s="203"/>
      <c r="E216" s="203"/>
      <c r="G216" s="203"/>
      <c r="I216" s="203"/>
      <c r="J216" s="203"/>
      <c r="L216" s="202"/>
      <c r="M216" s="202"/>
      <c r="N216" s="202"/>
      <c r="O216" s="202"/>
    </row>
    <row r="217" spans="3:15" s="162" customFormat="1">
      <c r="C217" s="202"/>
      <c r="D217" s="203"/>
      <c r="E217" s="203"/>
      <c r="G217" s="203"/>
      <c r="I217" s="203"/>
      <c r="J217" s="203"/>
      <c r="L217" s="202"/>
      <c r="M217" s="202"/>
      <c r="N217" s="202"/>
      <c r="O217" s="202"/>
    </row>
    <row r="218" spans="3:15" s="162" customFormat="1">
      <c r="C218" s="202"/>
      <c r="D218" s="203"/>
      <c r="E218" s="203"/>
      <c r="G218" s="203"/>
      <c r="I218" s="203"/>
      <c r="J218" s="203"/>
      <c r="L218" s="202"/>
      <c r="M218" s="202"/>
      <c r="N218" s="202"/>
      <c r="O218" s="202"/>
    </row>
    <row r="219" spans="3:15" s="162" customFormat="1">
      <c r="C219" s="202"/>
      <c r="D219" s="203"/>
      <c r="E219" s="203"/>
      <c r="G219" s="203"/>
      <c r="I219" s="203"/>
      <c r="J219" s="203"/>
      <c r="L219" s="202"/>
      <c r="M219" s="202"/>
      <c r="N219" s="202"/>
      <c r="O219" s="202"/>
    </row>
    <row r="220" spans="3:15" s="162" customFormat="1">
      <c r="C220" s="202"/>
      <c r="D220" s="203"/>
      <c r="E220" s="203"/>
      <c r="G220" s="203"/>
      <c r="I220" s="203"/>
      <c r="J220" s="203"/>
      <c r="L220" s="202"/>
      <c r="M220" s="202"/>
      <c r="N220" s="202"/>
      <c r="O220" s="202"/>
    </row>
    <row r="221" spans="3:15" s="162" customFormat="1">
      <c r="C221" s="202"/>
      <c r="D221" s="203"/>
      <c r="E221" s="203"/>
      <c r="G221" s="203"/>
      <c r="I221" s="203"/>
      <c r="J221" s="203"/>
      <c r="L221" s="202"/>
      <c r="M221" s="202"/>
      <c r="N221" s="202"/>
      <c r="O221" s="202"/>
    </row>
    <row r="222" spans="3:15" s="162" customFormat="1">
      <c r="C222" s="202"/>
      <c r="D222" s="203"/>
      <c r="E222" s="203"/>
      <c r="G222" s="203"/>
      <c r="I222" s="203"/>
      <c r="J222" s="203"/>
      <c r="L222" s="202"/>
      <c r="M222" s="202"/>
      <c r="N222" s="202"/>
      <c r="O222" s="202"/>
    </row>
    <row r="223" spans="3:15" s="162" customFormat="1">
      <c r="C223" s="202"/>
      <c r="D223" s="203"/>
      <c r="E223" s="203"/>
      <c r="G223" s="203"/>
      <c r="I223" s="203"/>
      <c r="J223" s="203"/>
      <c r="L223" s="202"/>
      <c r="M223" s="202"/>
      <c r="N223" s="202"/>
      <c r="O223" s="202"/>
    </row>
    <row r="224" spans="3:15" s="162" customFormat="1">
      <c r="C224" s="202"/>
      <c r="D224" s="203"/>
      <c r="E224" s="203"/>
      <c r="G224" s="203"/>
      <c r="I224" s="203"/>
      <c r="J224" s="203"/>
      <c r="L224" s="202"/>
      <c r="M224" s="202"/>
      <c r="N224" s="202"/>
      <c r="O224" s="202"/>
    </row>
    <row r="225" spans="3:15" s="162" customFormat="1">
      <c r="C225" s="202"/>
      <c r="D225" s="203"/>
      <c r="E225" s="203"/>
      <c r="G225" s="203"/>
      <c r="I225" s="203"/>
      <c r="J225" s="203"/>
      <c r="L225" s="202"/>
      <c r="M225" s="202"/>
      <c r="N225" s="202"/>
      <c r="O225" s="202"/>
    </row>
    <row r="226" spans="3:15" s="162" customFormat="1">
      <c r="C226" s="202"/>
      <c r="D226" s="203"/>
      <c r="E226" s="203"/>
      <c r="G226" s="203"/>
      <c r="I226" s="203"/>
      <c r="J226" s="203"/>
      <c r="L226" s="202"/>
      <c r="M226" s="202"/>
      <c r="N226" s="202"/>
      <c r="O226" s="202"/>
    </row>
    <row r="227" spans="3:15" s="162" customFormat="1">
      <c r="C227" s="202"/>
      <c r="D227" s="203"/>
      <c r="E227" s="203"/>
      <c r="G227" s="203"/>
      <c r="I227" s="203"/>
      <c r="J227" s="203"/>
      <c r="L227" s="202"/>
      <c r="M227" s="202"/>
      <c r="N227" s="202"/>
      <c r="O227" s="202"/>
    </row>
    <row r="228" spans="3:15" s="162" customFormat="1">
      <c r="C228" s="202"/>
      <c r="D228" s="203"/>
      <c r="E228" s="203"/>
      <c r="G228" s="203"/>
      <c r="I228" s="203"/>
      <c r="J228" s="203"/>
      <c r="L228" s="202"/>
      <c r="M228" s="202"/>
      <c r="N228" s="202"/>
      <c r="O228" s="202"/>
    </row>
    <row r="229" spans="3:15" s="162" customFormat="1">
      <c r="C229" s="202"/>
      <c r="D229" s="203"/>
      <c r="E229" s="203"/>
      <c r="G229" s="203"/>
      <c r="I229" s="203"/>
      <c r="J229" s="203"/>
      <c r="L229" s="202"/>
      <c r="M229" s="202"/>
      <c r="N229" s="202"/>
      <c r="O229" s="202"/>
    </row>
    <row r="230" spans="3:15" s="162" customFormat="1">
      <c r="C230" s="202"/>
      <c r="D230" s="203"/>
      <c r="E230" s="203"/>
      <c r="G230" s="203"/>
      <c r="I230" s="203"/>
      <c r="J230" s="203"/>
      <c r="L230" s="202"/>
      <c r="M230" s="202"/>
      <c r="N230" s="202"/>
      <c r="O230" s="202"/>
    </row>
    <row r="231" spans="3:15" s="162" customFormat="1">
      <c r="C231" s="202"/>
      <c r="D231" s="203"/>
      <c r="E231" s="203"/>
      <c r="G231" s="203"/>
      <c r="I231" s="203"/>
      <c r="J231" s="203"/>
      <c r="L231" s="202"/>
      <c r="M231" s="202"/>
      <c r="N231" s="202"/>
      <c r="O231" s="202"/>
    </row>
    <row r="232" spans="3:15" s="162" customFormat="1">
      <c r="C232" s="202"/>
      <c r="D232" s="203"/>
      <c r="E232" s="203"/>
      <c r="G232" s="203"/>
      <c r="I232" s="203"/>
      <c r="J232" s="203"/>
      <c r="L232" s="202"/>
      <c r="M232" s="202"/>
      <c r="N232" s="202"/>
      <c r="O232" s="202"/>
    </row>
    <row r="233" spans="3:15" s="162" customFormat="1">
      <c r="C233" s="202"/>
      <c r="D233" s="203"/>
      <c r="E233" s="203"/>
      <c r="G233" s="203"/>
      <c r="I233" s="203"/>
      <c r="J233" s="203"/>
      <c r="L233" s="202"/>
      <c r="M233" s="202"/>
      <c r="N233" s="202"/>
      <c r="O233" s="202"/>
    </row>
    <row r="234" spans="3:15" s="162" customFormat="1">
      <c r="C234" s="202"/>
      <c r="D234" s="203"/>
      <c r="E234" s="203"/>
      <c r="G234" s="203"/>
      <c r="I234" s="203"/>
      <c r="J234" s="203"/>
      <c r="L234" s="202"/>
      <c r="M234" s="202"/>
      <c r="N234" s="202"/>
      <c r="O234" s="202"/>
    </row>
    <row r="235" spans="3:15" s="162" customFormat="1">
      <c r="C235" s="202"/>
      <c r="D235" s="203"/>
      <c r="E235" s="203"/>
      <c r="G235" s="203"/>
      <c r="I235" s="203"/>
      <c r="J235" s="203"/>
      <c r="L235" s="202"/>
      <c r="M235" s="202"/>
      <c r="N235" s="202"/>
      <c r="O235" s="202"/>
    </row>
    <row r="236" spans="3:15" s="162" customFormat="1">
      <c r="C236" s="202"/>
      <c r="D236" s="203"/>
      <c r="E236" s="203"/>
      <c r="G236" s="203"/>
      <c r="I236" s="203"/>
      <c r="J236" s="203"/>
      <c r="L236" s="202"/>
      <c r="M236" s="202"/>
      <c r="N236" s="202"/>
      <c r="O236" s="202"/>
    </row>
    <row r="237" spans="3:15" s="162" customFormat="1">
      <c r="C237" s="202"/>
      <c r="D237" s="203"/>
      <c r="E237" s="203"/>
      <c r="G237" s="203"/>
      <c r="I237" s="203"/>
      <c r="J237" s="203"/>
      <c r="L237" s="202"/>
      <c r="M237" s="202"/>
      <c r="N237" s="202"/>
      <c r="O237" s="202"/>
    </row>
    <row r="238" spans="3:15" s="162" customFormat="1">
      <c r="C238" s="202"/>
      <c r="D238" s="203"/>
      <c r="E238" s="203"/>
      <c r="G238" s="203"/>
      <c r="I238" s="203"/>
      <c r="J238" s="203"/>
      <c r="L238" s="202"/>
      <c r="M238" s="202"/>
      <c r="N238" s="202"/>
      <c r="O238" s="202"/>
    </row>
    <row r="239" spans="3:15" s="162" customFormat="1">
      <c r="C239" s="202"/>
      <c r="D239" s="203"/>
      <c r="E239" s="203"/>
      <c r="G239" s="203"/>
      <c r="I239" s="203"/>
      <c r="J239" s="203"/>
      <c r="L239" s="202"/>
      <c r="M239" s="202"/>
      <c r="N239" s="202"/>
      <c r="O239" s="202"/>
    </row>
    <row r="240" spans="3:15" s="162" customFormat="1">
      <c r="C240" s="202"/>
      <c r="D240" s="203"/>
      <c r="E240" s="203"/>
      <c r="G240" s="203"/>
      <c r="I240" s="203"/>
      <c r="J240" s="203"/>
      <c r="L240" s="202"/>
      <c r="M240" s="202"/>
      <c r="N240" s="202"/>
      <c r="O240" s="202"/>
    </row>
    <row r="241" spans="3:15" s="162" customFormat="1">
      <c r="C241" s="202"/>
      <c r="D241" s="203"/>
      <c r="E241" s="203"/>
      <c r="G241" s="203"/>
      <c r="I241" s="203"/>
      <c r="J241" s="203"/>
      <c r="L241" s="202"/>
      <c r="M241" s="202"/>
      <c r="N241" s="202"/>
      <c r="O241" s="202"/>
    </row>
    <row r="242" spans="3:15" s="162" customFormat="1">
      <c r="C242" s="202"/>
      <c r="D242" s="203"/>
      <c r="E242" s="203"/>
      <c r="G242" s="203"/>
      <c r="I242" s="203"/>
      <c r="J242" s="203"/>
      <c r="L242" s="202"/>
      <c r="M242" s="202"/>
      <c r="N242" s="202"/>
      <c r="O242" s="202"/>
    </row>
    <row r="243" spans="3:15" s="162" customFormat="1">
      <c r="C243" s="202"/>
      <c r="D243" s="203"/>
      <c r="E243" s="203"/>
      <c r="G243" s="203"/>
      <c r="I243" s="203"/>
      <c r="J243" s="203"/>
      <c r="L243" s="202"/>
      <c r="M243" s="202"/>
      <c r="N243" s="202"/>
      <c r="O243" s="202"/>
    </row>
    <row r="244" spans="3:15" s="162" customFormat="1">
      <c r="C244" s="202"/>
      <c r="D244" s="203"/>
      <c r="E244" s="203"/>
      <c r="G244" s="203"/>
      <c r="I244" s="203"/>
      <c r="J244" s="203"/>
      <c r="L244" s="202"/>
      <c r="M244" s="202"/>
      <c r="N244" s="202"/>
      <c r="O244" s="202"/>
    </row>
    <row r="245" spans="3:15" s="162" customFormat="1">
      <c r="C245" s="202"/>
      <c r="D245" s="203"/>
      <c r="E245" s="203"/>
      <c r="G245" s="203"/>
      <c r="I245" s="203"/>
      <c r="J245" s="203"/>
      <c r="L245" s="202"/>
      <c r="M245" s="202"/>
      <c r="N245" s="202"/>
      <c r="O245" s="202"/>
    </row>
    <row r="246" spans="3:15" s="162" customFormat="1">
      <c r="C246" s="202"/>
      <c r="D246" s="203"/>
      <c r="E246" s="203"/>
      <c r="G246" s="203"/>
      <c r="I246" s="203"/>
      <c r="J246" s="203"/>
      <c r="L246" s="202"/>
      <c r="M246" s="202"/>
      <c r="N246" s="202"/>
      <c r="O246" s="202"/>
    </row>
    <row r="247" spans="3:15" s="162" customFormat="1">
      <c r="C247" s="202"/>
      <c r="D247" s="203"/>
      <c r="E247" s="203"/>
      <c r="G247" s="203"/>
      <c r="I247" s="203"/>
      <c r="J247" s="203"/>
      <c r="L247" s="202"/>
      <c r="M247" s="202"/>
      <c r="N247" s="202"/>
      <c r="O247" s="202"/>
    </row>
    <row r="248" spans="3:15" s="162" customFormat="1">
      <c r="C248" s="202"/>
      <c r="D248" s="203"/>
      <c r="E248" s="203"/>
      <c r="G248" s="203"/>
      <c r="I248" s="203"/>
      <c r="J248" s="203"/>
      <c r="L248" s="202"/>
      <c r="M248" s="202"/>
      <c r="N248" s="202"/>
      <c r="O248" s="202"/>
    </row>
    <row r="249" spans="3:15" s="162" customFormat="1">
      <c r="C249" s="202"/>
      <c r="D249" s="203"/>
      <c r="E249" s="203"/>
      <c r="G249" s="203"/>
      <c r="I249" s="203"/>
      <c r="J249" s="203"/>
      <c r="L249" s="202"/>
      <c r="M249" s="202"/>
      <c r="N249" s="202"/>
      <c r="O249" s="202"/>
    </row>
    <row r="250" spans="3:15" s="162" customFormat="1">
      <c r="C250" s="202"/>
      <c r="D250" s="203"/>
      <c r="E250" s="203"/>
      <c r="G250" s="203"/>
      <c r="I250" s="203"/>
      <c r="J250" s="203"/>
      <c r="L250" s="202"/>
      <c r="M250" s="202"/>
      <c r="N250" s="202"/>
      <c r="O250" s="202"/>
    </row>
  </sheetData>
  <sheetProtection algorithmName="SHA-512" hashValue="Obkb3Qb+K2BTm6kpdItvKVt7WjVu+ivb/+oQe4qxCg+9CnK5BlIJPdl7u2Kym5k0uhLNqJQ4Ha+E/7GW0w66zQ==" saltValue="/bxbJS4tkEcVlnwKea5AxQ==" spinCount="100000" sheet="1" selectLockedCells="1"/>
  <mergeCells count="53">
    <mergeCell ref="R41:R42"/>
    <mergeCell ref="E10:G10"/>
    <mergeCell ref="E11:G11"/>
    <mergeCell ref="D24:E24"/>
    <mergeCell ref="I32:J32"/>
    <mergeCell ref="N26:O26"/>
    <mergeCell ref="N28:O28"/>
    <mergeCell ref="N30:O30"/>
    <mergeCell ref="N32:O32"/>
    <mergeCell ref="N20:O20"/>
    <mergeCell ref="N18:O18"/>
    <mergeCell ref="I34:J34"/>
    <mergeCell ref="N34:O34"/>
    <mergeCell ref="P37:P38"/>
    <mergeCell ref="D16:E16"/>
    <mergeCell ref="D18:E18"/>
    <mergeCell ref="E47:F49"/>
    <mergeCell ref="I47:I49"/>
    <mergeCell ref="O1:O2"/>
    <mergeCell ref="D30:E30"/>
    <mergeCell ref="D32:E32"/>
    <mergeCell ref="D34:E34"/>
    <mergeCell ref="D39:E39"/>
    <mergeCell ref="D26:E26"/>
    <mergeCell ref="D28:E28"/>
    <mergeCell ref="C4:O4"/>
    <mergeCell ref="N22:O22"/>
    <mergeCell ref="N24:O24"/>
    <mergeCell ref="N16:O16"/>
    <mergeCell ref="N13:O13"/>
    <mergeCell ref="L47:O49"/>
    <mergeCell ref="C5:O7"/>
    <mergeCell ref="D44:E44"/>
    <mergeCell ref="I39:J39"/>
    <mergeCell ref="I36:J36"/>
    <mergeCell ref="N44:O44"/>
    <mergeCell ref="I44:J44"/>
    <mergeCell ref="N36:O36"/>
    <mergeCell ref="N39:O39"/>
    <mergeCell ref="D41:E42"/>
    <mergeCell ref="I41:J42"/>
    <mergeCell ref="N41:O42"/>
    <mergeCell ref="D20:E20"/>
    <mergeCell ref="D22:E22"/>
    <mergeCell ref="D36:E36"/>
    <mergeCell ref="I16:J16"/>
    <mergeCell ref="I18:J18"/>
    <mergeCell ref="I20:J20"/>
    <mergeCell ref="I22:J22"/>
    <mergeCell ref="I24:J24"/>
    <mergeCell ref="I26:J26"/>
    <mergeCell ref="I28:J28"/>
    <mergeCell ref="I30:J30"/>
  </mergeCells>
  <conditionalFormatting sqref="L24:M24 I43:J44">
    <cfRule type="containsText" dxfId="41" priority="59" operator="containsText" text="In aanmerking voor financiering">
      <formula>NOT(ISERROR(SEARCH("In aanmerking voor financiering",I24)))</formula>
    </cfRule>
  </conditionalFormatting>
  <conditionalFormatting sqref="L26:M26">
    <cfRule type="containsText" dxfId="40" priority="58" operator="containsText" text="In aanmerking voor financiering">
      <formula>NOT(ISERROR(SEARCH("In aanmerking voor financiering",L26)))</formula>
    </cfRule>
  </conditionalFormatting>
  <conditionalFormatting sqref="G16:G27 G29 G31:G41 G43:G44">
    <cfRule type="containsText" dxfId="39" priority="49" operator="containsText" text="[ Keuze ]">
      <formula>NOT(ISERROR(SEARCH("[ Keuze ]",G16)))</formula>
    </cfRule>
  </conditionalFormatting>
  <conditionalFormatting sqref="G28">
    <cfRule type="containsText" dxfId="38" priority="47" operator="containsText" text="[ Keuze ]">
      <formula>NOT(ISERROR(SEARCH("[ Keuze ]",G28)))</formula>
    </cfRule>
  </conditionalFormatting>
  <conditionalFormatting sqref="G30">
    <cfRule type="containsText" dxfId="37" priority="46" operator="containsText" text="[ Keuze ]">
      <formula>NOT(ISERROR(SEARCH("[ Keuze ]",G30)))</formula>
    </cfRule>
  </conditionalFormatting>
  <conditionalFormatting sqref="L32:M32">
    <cfRule type="containsText" dxfId="36" priority="43" operator="containsText" text="In aanmerking voor financiering">
      <formula>NOT(ISERROR(SEARCH("In aanmerking voor financiering",L32)))</formula>
    </cfRule>
  </conditionalFormatting>
  <conditionalFormatting sqref="L34:M34">
    <cfRule type="containsText" dxfId="35" priority="42" operator="containsText" text="In aanmerking voor financiering">
      <formula>NOT(ISERROR(SEARCH("In aanmerking voor financiering",L34)))</formula>
    </cfRule>
  </conditionalFormatting>
  <conditionalFormatting sqref="L36:M36">
    <cfRule type="containsText" dxfId="34" priority="41" operator="containsText" text="In aanmerking voor financiering">
      <formula>NOT(ISERROR(SEARCH("In aanmerking voor financiering",L36)))</formula>
    </cfRule>
  </conditionalFormatting>
  <conditionalFormatting sqref="I1:J3 I17:J17 I16 I19:J19 I18 I21:J21 I20 I23:J23 I22 I25:J25 I24 I27:J27 I26 I29:J29 I28 I31:J31 I30 I33:J33 I35:J35 I37:J37 I40:J40 I39 I41 I43:J43 I44 J38 I9:J9 I12:J15 I32 I34 I36 I45:J47 I50:J1048576 J48:J49 M10 N11">
    <cfRule type="containsText" dxfId="33" priority="36" operator="containsText" text="Niet in aanmerking voor financiering">
      <formula>NOT(ISERROR(SEARCH("Niet in aanmerking voor financiering",I1)))</formula>
    </cfRule>
  </conditionalFormatting>
  <conditionalFormatting sqref="N16">
    <cfRule type="containsText" dxfId="32" priority="32" operator="containsText" text="Niet in aanmerking voor financiering">
      <formula>NOT(ISERROR(SEARCH("Niet in aanmerking voor financiering",N16)))</formula>
    </cfRule>
  </conditionalFormatting>
  <conditionalFormatting sqref="N18">
    <cfRule type="containsText" dxfId="31" priority="31" operator="containsText" text="Niet in aanmerking voor financiering">
      <formula>NOT(ISERROR(SEARCH("Niet in aanmerking voor financiering",N18)))</formula>
    </cfRule>
  </conditionalFormatting>
  <conditionalFormatting sqref="N20">
    <cfRule type="containsText" dxfId="30" priority="29" operator="containsText" text="Niet in aanmerking voor financiering">
      <formula>NOT(ISERROR(SEARCH("Niet in aanmerking voor financiering",N20)))</formula>
    </cfRule>
  </conditionalFormatting>
  <conditionalFormatting sqref="N22">
    <cfRule type="containsText" dxfId="29" priority="28" operator="containsText" text="Niet in aanmerking voor financiering">
      <formula>NOT(ISERROR(SEARCH("Niet in aanmerking voor financiering",N22)))</formula>
    </cfRule>
  </conditionalFormatting>
  <conditionalFormatting sqref="N24">
    <cfRule type="containsText" dxfId="28" priority="27" operator="containsText" text="Niet in aanmerking voor financiering">
      <formula>NOT(ISERROR(SEARCH("Niet in aanmerking voor financiering",N24)))</formula>
    </cfRule>
  </conditionalFormatting>
  <conditionalFormatting sqref="N26">
    <cfRule type="containsText" dxfId="27" priority="26" operator="containsText" text="Niet in aanmerking voor financiering">
      <formula>NOT(ISERROR(SEARCH("Niet in aanmerking voor financiering",N26)))</formula>
    </cfRule>
  </conditionalFormatting>
  <conditionalFormatting sqref="N28">
    <cfRule type="containsText" dxfId="26" priority="25" operator="containsText" text="Niet in aanmerking voor financiering">
      <formula>NOT(ISERROR(SEARCH("Niet in aanmerking voor financiering",N28)))</formula>
    </cfRule>
  </conditionalFormatting>
  <conditionalFormatting sqref="N30">
    <cfRule type="containsText" dxfId="25" priority="24" operator="containsText" text="Niet in aanmerking voor financiering">
      <formula>NOT(ISERROR(SEARCH("Niet in aanmerking voor financiering",N30)))</formula>
    </cfRule>
  </conditionalFormatting>
  <conditionalFormatting sqref="N32">
    <cfRule type="containsText" dxfId="24" priority="22" operator="containsText" text="Niet in aanmerking voor financiering">
      <formula>NOT(ISERROR(SEARCH("Niet in aanmerking voor financiering",N32)))</formula>
    </cfRule>
  </conditionalFormatting>
  <conditionalFormatting sqref="N34">
    <cfRule type="containsText" dxfId="23" priority="21" operator="containsText" text="Niet in aanmerking voor financiering">
      <formula>NOT(ISERROR(SEARCH("Niet in aanmerking voor financiering",N34)))</formula>
    </cfRule>
  </conditionalFormatting>
  <conditionalFormatting sqref="N36">
    <cfRule type="containsText" dxfId="22" priority="19" operator="containsText" text="Niet in aanmerking voor financiering">
      <formula>NOT(ISERROR(SEARCH("Niet in aanmerking voor financiering",N36)))</formula>
    </cfRule>
  </conditionalFormatting>
  <conditionalFormatting sqref="I38">
    <cfRule type="containsText" dxfId="21" priority="18" operator="containsText" text="[ Keuze ]">
      <formula>NOT(ISERROR(SEARCH("[ Keuze ]",I38)))</formula>
    </cfRule>
  </conditionalFormatting>
  <conditionalFormatting sqref="N39">
    <cfRule type="containsText" dxfId="20" priority="16" operator="containsText" text="Niet in aanmerking voor financiering">
      <formula>NOT(ISERROR(SEARCH("Niet in aanmerking voor financiering",N39)))</formula>
    </cfRule>
  </conditionalFormatting>
  <conditionalFormatting sqref="N41">
    <cfRule type="containsText" dxfId="19" priority="15" operator="containsText" text="Niet in aanmerking voor financiering">
      <formula>NOT(ISERROR(SEARCH("Niet in aanmerking voor financiering",N41)))</formula>
    </cfRule>
  </conditionalFormatting>
  <conditionalFormatting sqref="N44">
    <cfRule type="containsText" dxfId="18" priority="12" operator="containsText" text="Niet in aanmerking voor financiering">
      <formula>NOT(ISERROR(SEARCH("Niet in aanmerking voor financiering",N44)))</formula>
    </cfRule>
  </conditionalFormatting>
  <conditionalFormatting sqref="J10">
    <cfRule type="containsText" dxfId="17" priority="11" operator="containsText" text="Niet in aanmerking voor financiering">
      <formula>NOT(ISERROR(SEARCH("Niet in aanmerking voor financiering",J10)))</formula>
    </cfRule>
  </conditionalFormatting>
  <conditionalFormatting sqref="J11">
    <cfRule type="containsText" dxfId="16" priority="10" operator="containsText" text="Niet in aanmerking voor financiering">
      <formula>NOT(ISERROR(SEARCH("Niet in aanmerking voor financiering",J11)))</formula>
    </cfRule>
  </conditionalFormatting>
  <conditionalFormatting sqref="E10:G11 J10:J11">
    <cfRule type="notContainsBlanks" dxfId="15" priority="9">
      <formula>LEN(TRIM(E10))&gt;0</formula>
    </cfRule>
  </conditionalFormatting>
  <conditionalFormatting sqref="I16:J40 I41">
    <cfRule type="containsText" dxfId="14" priority="8" operator="containsText" text="In aanmerking voor financiering">
      <formula>NOT(ISERROR(SEARCH("In aanmerking voor financiering",I16)))</formula>
    </cfRule>
  </conditionalFormatting>
  <conditionalFormatting sqref="E47">
    <cfRule type="containsText" dxfId="13" priority="6" operator="containsText" text="Niet in aanmerking voor financiering">
      <formula>NOT(ISERROR(SEARCH("Niet in aanmerking voor financiering",E47)))</formula>
    </cfRule>
  </conditionalFormatting>
  <conditionalFormatting sqref="O11">
    <cfRule type="containsText" dxfId="12" priority="5" operator="containsText" text="Niet in aanmerking voor financiering">
      <formula>NOT(ISERROR(SEARCH("Niet in aanmerking voor financiering",O11)))</formula>
    </cfRule>
  </conditionalFormatting>
  <conditionalFormatting sqref="O11">
    <cfRule type="notContainsBlanks" dxfId="11" priority="4">
      <formula>LEN(TRIM(O11))&gt;0</formula>
    </cfRule>
  </conditionalFormatting>
  <conditionalFormatting sqref="G32">
    <cfRule type="notContainsBlanks" dxfId="10" priority="3">
      <formula>LEN(TRIM(G32))&gt;0</formula>
    </cfRule>
  </conditionalFormatting>
  <printOptions horizontalCentered="1"/>
  <pageMargins left="0.39370078740157483" right="0.39370078740157483" top="0.39370078740157483" bottom="0.39370078740157483" header="0.31496062992125984" footer="0.31496062992125984"/>
  <pageSetup paperSize="9" scale="70" orientation="landscape" r:id="rId1"/>
  <headerFooter>
    <oddFooter>&amp;LOnderbouwing Professionaliteitstoets (versie V1.1-25-02-2021)&amp;C&amp;9Printdatum: &amp;D&amp;R&amp;9&amp;P van &amp;N</oddFooter>
  </headerFooter>
  <drawing r:id="rId2"/>
  <legacyDrawing r:id="rId3"/>
  <extLst>
    <ext xmlns:x14="http://schemas.microsoft.com/office/spreadsheetml/2009/9/main" uri="{CCE6A557-97BC-4b89-ADB6-D9C93CAAB3DF}">
      <x14:dataValidations xmlns:xm="http://schemas.microsoft.com/office/excel/2006/main" count="12">
        <x14:dataValidation type="list" allowBlank="1" showInputMessage="1" showErrorMessage="1" xr:uid="{3A73FEC4-45B7-49FD-823B-F5AA2C9BDE78}">
          <x14:formula1>
            <xm:f>Antwoorden!$C$6:$C$8</xm:f>
          </x14:formula1>
          <xm:sqref>G16</xm:sqref>
        </x14:dataValidation>
        <x14:dataValidation type="list" allowBlank="1" showInputMessage="1" showErrorMessage="1" xr:uid="{589A5ABA-E2E3-4A8D-B190-61C21F840603}">
          <x14:formula1>
            <xm:f>Antwoorden!$C$12:$C$15</xm:f>
          </x14:formula1>
          <xm:sqref>G18</xm:sqref>
        </x14:dataValidation>
        <x14:dataValidation type="list" allowBlank="1" showInputMessage="1" showErrorMessage="1" xr:uid="{48B696DF-EB0F-42E4-ABFA-88E5DD5215A5}">
          <x14:formula1>
            <xm:f>Antwoorden!$C$19:$C$21</xm:f>
          </x14:formula1>
          <xm:sqref>G20</xm:sqref>
        </x14:dataValidation>
        <x14:dataValidation type="list" allowBlank="1" showInputMessage="1" showErrorMessage="1" xr:uid="{7B868079-AAED-4F25-B022-37AA703056E3}">
          <x14:formula1>
            <xm:f>Antwoorden!$C$25:$C$27</xm:f>
          </x14:formula1>
          <xm:sqref>G22</xm:sqref>
        </x14:dataValidation>
        <x14:dataValidation type="list" allowBlank="1" showInputMessage="1" showErrorMessage="1" xr:uid="{64071A58-D308-4156-95B0-7513476C2FC9}">
          <x14:formula1>
            <xm:f>Antwoorden!$C$32:$C$37</xm:f>
          </x14:formula1>
          <xm:sqref>G24</xm:sqref>
        </x14:dataValidation>
        <x14:dataValidation type="list" allowBlank="1" showInputMessage="1" showErrorMessage="1" xr:uid="{79C72B49-3197-40BF-82CE-187DD9669D3C}">
          <x14:formula1>
            <xm:f>Antwoorden!$C$41:$C$45</xm:f>
          </x14:formula1>
          <xm:sqref>G26</xm:sqref>
        </x14:dataValidation>
        <x14:dataValidation type="list" allowBlank="1" showInputMessage="1" showErrorMessage="1" xr:uid="{3A13FE74-4D1E-48D5-B063-9CD54CB6E90B}">
          <x14:formula1>
            <xm:f>Antwoorden!$C$55:$C$57</xm:f>
          </x14:formula1>
          <xm:sqref>G30</xm:sqref>
        </x14:dataValidation>
        <x14:dataValidation type="list" allowBlank="1" showInputMessage="1" showErrorMessage="1" xr:uid="{39654AA8-270B-4ECF-BC3A-6A32279DCEF2}">
          <x14:formula1>
            <xm:f>Antwoorden!$C$49:$C$51</xm:f>
          </x14:formula1>
          <xm:sqref>G28</xm:sqref>
        </x14:dataValidation>
        <x14:dataValidation type="list" allowBlank="1" showInputMessage="1" showErrorMessage="1" xr:uid="{1B0FB523-FF35-4BDD-A1CD-14B4E215A76A}">
          <x14:formula1>
            <xm:f>Antwoorden!$C$67:$C$70</xm:f>
          </x14:formula1>
          <xm:sqref>G34</xm:sqref>
        </x14:dataValidation>
        <x14:dataValidation type="list" allowBlank="1" showInputMessage="1" showErrorMessage="1" xr:uid="{D63E094B-707E-4F84-ABBD-C038AE6974A0}">
          <x14:formula1>
            <xm:f>Antwoorden!$C$74:$C$77</xm:f>
          </x14:formula1>
          <xm:sqref>G36</xm:sqref>
        </x14:dataValidation>
        <x14:dataValidation type="list" allowBlank="1" showInputMessage="1" showErrorMessage="1" xr:uid="{1EF4449B-B26F-4687-BFDF-B357CAAA89E5}">
          <x14:formula1>
            <xm:f>Antwoorden!$C$87:$C$89</xm:f>
          </x14:formula1>
          <xm:sqref>G41</xm:sqref>
        </x14:dataValidation>
        <x14:dataValidation type="list" allowBlank="1" showInputMessage="1" showErrorMessage="1" xr:uid="{44C944EF-A4CA-4256-9E54-94DDF8DE66EF}">
          <x14:formula1>
            <xm:f>Antwoorden!$C$93:$C$95</xm:f>
          </x14:formula1>
          <xm:sqref>G44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85216-75E1-4208-83EB-DB93EBFAA0CB}">
  <sheetPr codeName="Blad2">
    <tabColor rgb="FF134988"/>
  </sheetPr>
  <dimension ref="A1:BJ296"/>
  <sheetViews>
    <sheetView showGridLines="0" tabSelected="1" zoomScaleNormal="100" zoomScaleSheetLayoutView="130" workbookViewId="0">
      <pane ySplit="2" topLeftCell="A46" activePane="bottomLeft" state="frozen"/>
      <selection pane="bottomLeft" activeCell="AG46" sqref="AG46"/>
    </sheetView>
  </sheetViews>
  <sheetFormatPr defaultColWidth="8.85546875" defaultRowHeight="15"/>
  <cols>
    <col min="1" max="1" width="1.7109375" style="1" customWidth="1"/>
    <col min="2" max="2" width="21" style="4" customWidth="1"/>
    <col min="3" max="3" width="2" customWidth="1"/>
    <col min="14" max="14" width="10.42578125" bestFit="1" customWidth="1"/>
    <col min="16" max="16" width="1.7109375" customWidth="1"/>
    <col min="17" max="19" width="0" style="1" hidden="1" customWidth="1"/>
    <col min="20" max="20" width="9" style="1" hidden="1" customWidth="1"/>
    <col min="21" max="21" width="7.28515625" style="1" hidden="1" customWidth="1"/>
    <col min="22" max="25" width="9.7109375" style="1" hidden="1" customWidth="1"/>
    <col min="26" max="28" width="13.7109375" style="1" hidden="1" customWidth="1"/>
    <col min="29" max="31" width="0" style="1" hidden="1" customWidth="1"/>
    <col min="32" max="62" width="9.140625" style="1"/>
  </cols>
  <sheetData>
    <row r="1" spans="2:18" ht="17.25" customHeight="1">
      <c r="B1" s="6" t="s">
        <v>187</v>
      </c>
      <c r="N1" s="289" t="s">
        <v>245</v>
      </c>
      <c r="O1" s="289"/>
      <c r="R1" s="31" t="s">
        <v>14</v>
      </c>
    </row>
    <row r="2" spans="2:18" ht="15" customHeight="1">
      <c r="B2" s="5" t="s">
        <v>93</v>
      </c>
      <c r="N2" s="289"/>
      <c r="O2" s="289"/>
    </row>
    <row r="3" spans="2:18">
      <c r="O3" s="223"/>
    </row>
    <row r="26" spans="23:23">
      <c r="W26" s="14"/>
    </row>
    <row r="34" spans="14:14">
      <c r="N34" s="3"/>
    </row>
    <row r="55" spans="2:16" s="1" customFormat="1">
      <c r="B55" s="4"/>
      <c r="C55"/>
      <c r="D55"/>
      <c r="E55"/>
      <c r="F55"/>
      <c r="G55"/>
      <c r="H55"/>
      <c r="I55"/>
      <c r="J55"/>
      <c r="K55"/>
      <c r="L55"/>
      <c r="M55"/>
      <c r="N55"/>
      <c r="O55"/>
      <c r="P55"/>
    </row>
    <row r="56" spans="2:16" s="1" customFormat="1">
      <c r="B56" s="4"/>
      <c r="C56"/>
      <c r="D56"/>
      <c r="E56"/>
      <c r="F56"/>
      <c r="G56"/>
      <c r="H56"/>
      <c r="I56"/>
      <c r="J56"/>
      <c r="K56"/>
      <c r="L56"/>
      <c r="M56"/>
      <c r="N56"/>
      <c r="O56"/>
      <c r="P56"/>
    </row>
    <row r="57" spans="2:16" s="1" customFormat="1">
      <c r="B57" s="4"/>
      <c r="C57"/>
      <c r="D57"/>
      <c r="E57"/>
      <c r="F57"/>
      <c r="G57"/>
      <c r="H57"/>
      <c r="I57"/>
      <c r="J57"/>
      <c r="K57"/>
      <c r="L57"/>
      <c r="M57"/>
      <c r="N57"/>
      <c r="O57"/>
      <c r="P57"/>
    </row>
    <row r="58" spans="2:16" s="1" customFormat="1">
      <c r="B58" s="4"/>
      <c r="C58"/>
      <c r="D58"/>
      <c r="E58"/>
      <c r="F58"/>
      <c r="G58"/>
      <c r="H58"/>
      <c r="I58"/>
      <c r="J58"/>
      <c r="K58"/>
      <c r="L58"/>
      <c r="M58"/>
      <c r="N58"/>
      <c r="O58"/>
      <c r="P58"/>
    </row>
    <row r="59" spans="2:16" s="1" customFormat="1">
      <c r="B59" s="4"/>
      <c r="C59"/>
      <c r="D59"/>
      <c r="E59"/>
      <c r="F59"/>
      <c r="G59"/>
      <c r="H59"/>
      <c r="I59"/>
      <c r="J59"/>
      <c r="K59"/>
      <c r="L59"/>
      <c r="M59"/>
      <c r="N59"/>
      <c r="O59"/>
      <c r="P59"/>
    </row>
    <row r="60" spans="2:16" s="1" customFormat="1">
      <c r="B60" s="4"/>
      <c r="C60"/>
      <c r="D60"/>
      <c r="E60"/>
      <c r="F60"/>
      <c r="G60"/>
      <c r="H60"/>
      <c r="I60"/>
      <c r="J60"/>
      <c r="K60"/>
      <c r="L60"/>
      <c r="M60"/>
      <c r="N60"/>
      <c r="O60"/>
      <c r="P60"/>
    </row>
    <row r="61" spans="2:16" s="1" customFormat="1">
      <c r="B61" s="4"/>
      <c r="C61"/>
      <c r="D61"/>
      <c r="E61"/>
      <c r="F61"/>
      <c r="G61"/>
      <c r="H61"/>
      <c r="I61"/>
      <c r="J61"/>
      <c r="K61"/>
      <c r="L61"/>
      <c r="M61"/>
      <c r="N61"/>
      <c r="O61"/>
      <c r="P61"/>
    </row>
    <row r="62" spans="2:16" s="1" customFormat="1">
      <c r="B62" s="4"/>
      <c r="C62"/>
      <c r="D62"/>
      <c r="E62"/>
      <c r="F62"/>
      <c r="G62"/>
      <c r="H62"/>
      <c r="I62"/>
      <c r="J62"/>
      <c r="K62"/>
      <c r="L62"/>
      <c r="M62"/>
      <c r="N62"/>
      <c r="O62"/>
      <c r="P62"/>
    </row>
    <row r="63" spans="2:16" s="1" customFormat="1">
      <c r="B63" s="4"/>
      <c r="C63"/>
      <c r="D63"/>
      <c r="E63"/>
      <c r="F63"/>
      <c r="G63"/>
      <c r="H63"/>
      <c r="I63"/>
      <c r="J63"/>
      <c r="K63"/>
      <c r="L63"/>
      <c r="M63"/>
      <c r="N63"/>
      <c r="O63"/>
      <c r="P63"/>
    </row>
    <row r="64" spans="2:16" s="1" customFormat="1">
      <c r="B64" s="4"/>
      <c r="C64"/>
      <c r="D64"/>
      <c r="E64"/>
      <c r="F64"/>
      <c r="G64"/>
      <c r="H64"/>
      <c r="I64"/>
      <c r="J64"/>
      <c r="K64"/>
      <c r="L64"/>
      <c r="M64"/>
      <c r="N64"/>
      <c r="O64"/>
      <c r="P64"/>
    </row>
    <row r="65" spans="2:16" s="1" customFormat="1">
      <c r="B65" s="4"/>
      <c r="C65"/>
      <c r="D65"/>
      <c r="E65"/>
      <c r="F65"/>
      <c r="G65"/>
      <c r="H65"/>
      <c r="I65"/>
      <c r="J65"/>
      <c r="K65"/>
      <c r="L65"/>
      <c r="M65"/>
      <c r="N65"/>
      <c r="O65"/>
      <c r="P65"/>
    </row>
    <row r="66" spans="2:16" s="1" customFormat="1">
      <c r="B66" s="4"/>
      <c r="C66"/>
      <c r="D66"/>
      <c r="E66"/>
      <c r="F66"/>
      <c r="G66"/>
      <c r="H66"/>
      <c r="I66"/>
      <c r="J66"/>
      <c r="K66"/>
      <c r="L66"/>
      <c r="M66"/>
      <c r="N66"/>
      <c r="O66"/>
      <c r="P66"/>
    </row>
    <row r="67" spans="2:16" s="1" customFormat="1">
      <c r="B67" s="4"/>
      <c r="C67"/>
      <c r="D67"/>
      <c r="E67"/>
      <c r="F67"/>
      <c r="G67"/>
      <c r="H67"/>
      <c r="I67"/>
      <c r="J67"/>
      <c r="K67"/>
      <c r="L67"/>
      <c r="M67"/>
      <c r="N67"/>
      <c r="O67"/>
      <c r="P67"/>
    </row>
    <row r="68" spans="2:16" s="1" customFormat="1">
      <c r="B68" s="4"/>
      <c r="C68"/>
      <c r="D68"/>
      <c r="E68"/>
      <c r="F68"/>
      <c r="G68"/>
      <c r="H68"/>
      <c r="I68"/>
      <c r="J68"/>
      <c r="K68"/>
      <c r="L68"/>
      <c r="M68"/>
      <c r="N68"/>
      <c r="O68"/>
      <c r="P68"/>
    </row>
    <row r="69" spans="2:16" s="1" customFormat="1">
      <c r="B69" s="4"/>
      <c r="C69"/>
      <c r="D69"/>
      <c r="E69"/>
      <c r="F69"/>
      <c r="G69"/>
      <c r="H69"/>
      <c r="I69"/>
      <c r="J69"/>
      <c r="K69"/>
      <c r="L69"/>
      <c r="M69"/>
      <c r="N69"/>
      <c r="O69"/>
      <c r="P69"/>
    </row>
    <row r="70" spans="2:16" s="1" customFormat="1">
      <c r="B70" s="4"/>
      <c r="C70"/>
      <c r="D70"/>
      <c r="E70"/>
      <c r="F70"/>
      <c r="G70"/>
      <c r="H70"/>
      <c r="I70"/>
      <c r="J70"/>
      <c r="K70"/>
      <c r="L70"/>
      <c r="M70"/>
      <c r="N70"/>
      <c r="O70"/>
      <c r="P70"/>
    </row>
    <row r="71" spans="2:16" s="1" customFormat="1">
      <c r="B71" s="4"/>
      <c r="C71"/>
      <c r="D71"/>
      <c r="E71"/>
      <c r="F71"/>
      <c r="G71"/>
      <c r="H71"/>
      <c r="I71"/>
      <c r="J71"/>
      <c r="K71"/>
      <c r="L71"/>
      <c r="M71"/>
      <c r="N71"/>
      <c r="O71"/>
      <c r="P71"/>
    </row>
    <row r="72" spans="2:16" s="1" customFormat="1">
      <c r="B72" s="4"/>
      <c r="C72"/>
      <c r="D72"/>
      <c r="E72"/>
      <c r="F72"/>
      <c r="G72"/>
      <c r="H72"/>
      <c r="I72"/>
      <c r="J72"/>
      <c r="K72"/>
      <c r="L72"/>
      <c r="M72"/>
      <c r="N72"/>
      <c r="O72"/>
      <c r="P72"/>
    </row>
    <row r="82" spans="6:26">
      <c r="F82" t="s">
        <v>0</v>
      </c>
    </row>
    <row r="90" spans="6:26">
      <c r="T90" s="9" t="s">
        <v>1</v>
      </c>
      <c r="U90" s="7" t="s">
        <v>3</v>
      </c>
      <c r="V90" s="8">
        <v>14</v>
      </c>
      <c r="W90" s="8">
        <v>4</v>
      </c>
      <c r="X90" s="8">
        <v>0</v>
      </c>
      <c r="Y90" s="8">
        <v>0</v>
      </c>
      <c r="Z90" s="1" t="s">
        <v>7</v>
      </c>
    </row>
    <row r="91" spans="6:26">
      <c r="T91" s="9"/>
      <c r="U91" s="15" t="s">
        <v>4</v>
      </c>
      <c r="V91" s="11">
        <v>10</v>
      </c>
      <c r="W91" s="8">
        <v>6</v>
      </c>
      <c r="X91" s="12">
        <v>2</v>
      </c>
      <c r="Y91" s="8">
        <v>0</v>
      </c>
    </row>
    <row r="92" spans="6:26">
      <c r="T92" s="9"/>
      <c r="U92" s="7"/>
    </row>
    <row r="93" spans="6:26">
      <c r="T93" s="9" t="s">
        <v>2</v>
      </c>
      <c r="U93" s="7" t="s">
        <v>3</v>
      </c>
      <c r="V93" s="8">
        <v>14</v>
      </c>
      <c r="W93" s="8">
        <v>10</v>
      </c>
      <c r="X93" s="8">
        <v>6</v>
      </c>
      <c r="Y93" s="8">
        <v>0</v>
      </c>
      <c r="Z93" s="1" t="s">
        <v>8</v>
      </c>
    </row>
    <row r="94" spans="6:26">
      <c r="T94" s="9"/>
      <c r="U94" s="15" t="s">
        <v>4</v>
      </c>
      <c r="W94" s="11">
        <v>8</v>
      </c>
      <c r="X94" s="8">
        <v>4</v>
      </c>
      <c r="Y94" s="8">
        <v>0</v>
      </c>
    </row>
    <row r="95" spans="6:26">
      <c r="T95" s="9"/>
      <c r="U95" s="7"/>
    </row>
    <row r="96" spans="6:26">
      <c r="N96" s="13"/>
      <c r="T96" s="9" t="s">
        <v>5</v>
      </c>
      <c r="U96" s="7" t="s">
        <v>3</v>
      </c>
      <c r="V96" s="8"/>
      <c r="W96" s="8"/>
      <c r="X96" s="8">
        <v>6</v>
      </c>
      <c r="Y96" s="8">
        <v>0</v>
      </c>
      <c r="Z96" s="1" t="s">
        <v>9</v>
      </c>
    </row>
    <row r="97" spans="2:26">
      <c r="N97" s="13"/>
      <c r="T97" s="9"/>
      <c r="U97" s="15" t="s">
        <v>4</v>
      </c>
      <c r="V97" s="8"/>
      <c r="W97" s="8"/>
      <c r="X97" s="11">
        <v>6</v>
      </c>
      <c r="Y97" s="8">
        <v>0</v>
      </c>
    </row>
    <row r="98" spans="2:26">
      <c r="N98" s="13"/>
      <c r="T98" s="9"/>
      <c r="U98" s="7"/>
    </row>
    <row r="99" spans="2:26">
      <c r="N99" s="13"/>
      <c r="T99" s="9" t="s">
        <v>6</v>
      </c>
      <c r="U99" s="7" t="s">
        <v>3</v>
      </c>
      <c r="V99" s="8"/>
      <c r="W99" s="8">
        <v>8</v>
      </c>
      <c r="X99" s="8">
        <v>4</v>
      </c>
      <c r="Y99" s="8">
        <v>0</v>
      </c>
      <c r="Z99" s="1" t="s">
        <v>10</v>
      </c>
    </row>
    <row r="100" spans="2:26">
      <c r="T100" s="9"/>
      <c r="U100" s="15" t="s">
        <v>4</v>
      </c>
      <c r="V100" s="8"/>
      <c r="W100" s="11">
        <v>8</v>
      </c>
      <c r="X100" s="8">
        <v>4</v>
      </c>
      <c r="Y100" s="8">
        <v>0</v>
      </c>
    </row>
    <row r="101" spans="2:26" s="1" customFormat="1">
      <c r="B101" s="4"/>
      <c r="C101"/>
      <c r="D101"/>
      <c r="E101"/>
      <c r="F101"/>
      <c r="G101"/>
      <c r="H101"/>
      <c r="I101"/>
      <c r="J101"/>
      <c r="K101"/>
      <c r="L101"/>
      <c r="M101"/>
      <c r="N101"/>
      <c r="O101"/>
      <c r="P101"/>
      <c r="T101" s="9"/>
      <c r="U101" s="7"/>
    </row>
    <row r="102" spans="2:26" s="1" customFormat="1">
      <c r="B102" s="4"/>
      <c r="C102"/>
      <c r="D102"/>
      <c r="E102"/>
      <c r="F102"/>
      <c r="G102"/>
      <c r="H102"/>
      <c r="I102"/>
      <c r="J102"/>
      <c r="K102"/>
      <c r="L102"/>
      <c r="M102"/>
      <c r="N102"/>
      <c r="O102"/>
      <c r="P102"/>
      <c r="T102" s="9"/>
      <c r="U102" s="7"/>
    </row>
    <row r="103" spans="2:26" s="1" customFormat="1">
      <c r="B103" s="4"/>
      <c r="C103"/>
      <c r="D103"/>
      <c r="E103"/>
      <c r="F103"/>
      <c r="G103"/>
      <c r="H103"/>
      <c r="I103"/>
      <c r="J103"/>
      <c r="K103"/>
      <c r="L103"/>
      <c r="M103"/>
      <c r="N103"/>
      <c r="O103"/>
      <c r="P103"/>
      <c r="T103" s="9" t="s">
        <v>11</v>
      </c>
      <c r="U103" s="7" t="s">
        <v>3</v>
      </c>
      <c r="V103" s="8"/>
      <c r="W103" s="8">
        <v>14</v>
      </c>
      <c r="X103" s="8">
        <v>8</v>
      </c>
      <c r="Y103" s="8">
        <v>0</v>
      </c>
      <c r="Z103" s="1" t="s">
        <v>12</v>
      </c>
    </row>
    <row r="104" spans="2:26" s="1" customFormat="1">
      <c r="B104" s="4"/>
      <c r="C104"/>
      <c r="D104"/>
      <c r="E104"/>
      <c r="F104"/>
      <c r="G104"/>
      <c r="H104"/>
      <c r="I104"/>
      <c r="J104"/>
      <c r="K104"/>
      <c r="L104"/>
      <c r="M104"/>
      <c r="N104"/>
      <c r="O104"/>
      <c r="P104"/>
      <c r="T104" s="9"/>
      <c r="U104" s="15" t="s">
        <v>4</v>
      </c>
      <c r="V104" s="8"/>
      <c r="W104" s="11">
        <v>10</v>
      </c>
      <c r="X104" s="8">
        <v>6</v>
      </c>
      <c r="Y104" s="8">
        <v>0</v>
      </c>
    </row>
    <row r="105" spans="2:26" s="1" customFormat="1">
      <c r="B105" s="4"/>
      <c r="C105"/>
      <c r="D105"/>
      <c r="E105"/>
      <c r="F105"/>
      <c r="G105"/>
      <c r="H105"/>
      <c r="I105"/>
      <c r="J105"/>
      <c r="K105"/>
      <c r="L105"/>
      <c r="M105"/>
      <c r="N105"/>
      <c r="O105"/>
      <c r="P105"/>
      <c r="T105" s="7"/>
    </row>
    <row r="106" spans="2:26" s="1" customFormat="1">
      <c r="B106" s="4"/>
      <c r="C106"/>
      <c r="D106"/>
      <c r="E106"/>
      <c r="F106"/>
      <c r="G106"/>
      <c r="H106"/>
      <c r="I106"/>
      <c r="J106"/>
      <c r="K106"/>
      <c r="L106"/>
      <c r="M106"/>
      <c r="N106"/>
      <c r="O106"/>
      <c r="P106"/>
      <c r="T106" s="7"/>
      <c r="U106" s="1" t="s">
        <v>13</v>
      </c>
      <c r="V106" s="10">
        <f>V91+W94+X97+W100+W104</f>
        <v>42</v>
      </c>
    </row>
    <row r="107" spans="2:26" s="1" customFormat="1">
      <c r="B107" s="4"/>
      <c r="C107"/>
      <c r="D107"/>
      <c r="E107"/>
      <c r="F107"/>
      <c r="G107"/>
      <c r="H107"/>
      <c r="I107"/>
      <c r="J107"/>
      <c r="K107"/>
      <c r="L107"/>
      <c r="M107"/>
      <c r="N107"/>
      <c r="O107"/>
      <c r="P107"/>
      <c r="T107" s="7"/>
    </row>
    <row r="108" spans="2:26" s="1" customFormat="1">
      <c r="B108" s="4"/>
      <c r="C108"/>
      <c r="D108"/>
      <c r="E108"/>
      <c r="F108"/>
      <c r="G108"/>
      <c r="H108"/>
      <c r="I108"/>
      <c r="J108"/>
      <c r="K108"/>
      <c r="L108"/>
      <c r="M108"/>
      <c r="N108"/>
      <c r="O108"/>
      <c r="P108"/>
      <c r="T108" s="7"/>
    </row>
    <row r="114" spans="13:13">
      <c r="M114" t="s">
        <v>0</v>
      </c>
    </row>
    <row r="131" hidden="1"/>
    <row r="132" hidden="1"/>
    <row r="133" hidden="1"/>
    <row r="134" hidden="1"/>
    <row r="135" hidden="1"/>
    <row r="136" hidden="1"/>
    <row r="137" hidden="1"/>
    <row r="138" hidden="1"/>
    <row r="139" hidden="1"/>
    <row r="140" hidden="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sheetData>
  <sheetProtection selectLockedCells="1"/>
  <mergeCells count="1">
    <mergeCell ref="N1:O2"/>
  </mergeCells>
  <printOptions horizontalCentered="1"/>
  <pageMargins left="0.39370078740157483" right="0.39370078740157483" top="0.39370078740157483" bottom="0.39370078740157483" header="0.31496062992125984" footer="0"/>
  <pageSetup paperSize="9" scale="60" orientation="portrait" r:id="rId1"/>
  <headerFooter>
    <oddFooter>&amp;L&amp;8Versie 1.1 - 25-02-2021&amp;R&amp;9Pagina  &amp;P van &amp;N</oddFooter>
  </headerFooter>
  <rowBreaks count="1" manualBreakCount="1">
    <brk id="69" min="1"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08665-4CBF-4F60-A7EA-36E8483B6812}">
  <sheetPr codeName="Blad4">
    <tabColor rgb="FF134B88"/>
  </sheetPr>
  <dimension ref="A1:BH104"/>
  <sheetViews>
    <sheetView showGridLines="0" zoomScaleNormal="100" workbookViewId="0">
      <pane ySplit="12" topLeftCell="A13" activePane="bottomLeft" state="frozen"/>
      <selection pane="bottomLeft" activeCell="R5" sqref="R5"/>
    </sheetView>
  </sheetViews>
  <sheetFormatPr defaultColWidth="9.140625" defaultRowHeight="15"/>
  <cols>
    <col min="1" max="1" width="1.7109375" style="66" customWidth="1"/>
    <col min="2" max="2" width="1.7109375" style="67" customWidth="1"/>
    <col min="3" max="3" width="5.7109375" style="69" customWidth="1"/>
    <col min="4" max="4" width="13.7109375" style="67" customWidth="1"/>
    <col min="5" max="5" width="15.5703125" style="67" customWidth="1"/>
    <col min="6" max="7" width="12.7109375" style="67" customWidth="1"/>
    <col min="8" max="8" width="12.5703125" style="67" customWidth="1"/>
    <col min="9" max="9" width="16.42578125" style="67" customWidth="1"/>
    <col min="10" max="10" width="24" style="67" customWidth="1"/>
    <col min="11" max="11" width="9" style="67" customWidth="1"/>
    <col min="12" max="12" width="11.42578125" style="67" customWidth="1"/>
    <col min="13" max="13" width="10.7109375" style="69" customWidth="1"/>
    <col min="14" max="14" width="12.85546875" style="67" customWidth="1"/>
    <col min="15" max="15" width="9.5703125" style="69" customWidth="1"/>
    <col min="16" max="17" width="11.42578125" style="89" customWidth="1"/>
    <col min="18" max="18" width="12.7109375" style="89" customWidth="1"/>
    <col min="19" max="19" width="1.7109375" style="67" customWidth="1"/>
    <col min="20" max="20" width="9.140625" style="66"/>
    <col min="21" max="21" width="1.7109375" style="67" hidden="1" customWidth="1"/>
    <col min="22" max="22" width="15.85546875" style="72" hidden="1" customWidth="1"/>
    <col min="23" max="23" width="15.85546875" style="67" hidden="1" customWidth="1"/>
    <col min="24" max="24" width="16.28515625" style="67" hidden="1" customWidth="1"/>
    <col min="25" max="25" width="17.42578125" style="67" hidden="1" customWidth="1"/>
    <col min="26" max="26" width="13" style="69" hidden="1" customWidth="1"/>
    <col min="27" max="27" width="14.85546875" style="67" hidden="1" customWidth="1"/>
    <col min="28" max="29" width="10.28515625" style="67" hidden="1" customWidth="1"/>
    <col min="30" max="30" width="1.7109375" style="67" hidden="1" customWidth="1"/>
    <col min="31" max="60" width="9.140625" style="66"/>
    <col min="61" max="16384" width="9.140625" style="67"/>
  </cols>
  <sheetData>
    <row r="1" spans="1:60" ht="17.25">
      <c r="C1" s="68" t="s">
        <v>256</v>
      </c>
      <c r="N1" s="231" t="str">
        <f>IF(E9=0,"Invullen datum op tabblad 'Formulier Professionaliteit'","")</f>
        <v>Invullen datum op tabblad 'Formulier Professionaliteit'</v>
      </c>
      <c r="R1" s="264"/>
      <c r="V1" s="296" t="s">
        <v>130</v>
      </c>
      <c r="W1" s="296"/>
      <c r="X1" s="296"/>
      <c r="Y1" s="296"/>
      <c r="Z1" s="296"/>
      <c r="AA1" s="296"/>
      <c r="AB1" s="70"/>
      <c r="AC1" s="70"/>
    </row>
    <row r="2" spans="1:60">
      <c r="C2" s="71" t="str">
        <f>"Bijlage: "&amp; 'Formulier Professionaliteit'!$C$1 &amp; "Aanvrager: "&amp;  'Formulier Professionaliteit'!$E$10</f>
        <v xml:space="preserve">Bijlage: Formulier: Vragenlijst ter bepaling status professionaliteit aanvrager (V1.1) Aanvrager: </v>
      </c>
      <c r="D2" s="90"/>
      <c r="E2" s="90"/>
      <c r="F2" s="90"/>
      <c r="G2" s="90"/>
      <c r="H2" s="90"/>
      <c r="K2" s="91"/>
      <c r="N2" s="91"/>
      <c r="O2" s="91"/>
      <c r="R2" s="264"/>
      <c r="V2" s="67"/>
      <c r="Z2" s="67"/>
    </row>
    <row r="3" spans="1:60">
      <c r="C3" s="117"/>
      <c r="D3" s="118"/>
      <c r="E3" s="118"/>
      <c r="F3" s="118"/>
      <c r="G3" s="118"/>
      <c r="H3" s="118"/>
      <c r="I3" s="118"/>
      <c r="J3" s="118"/>
      <c r="K3" s="118"/>
      <c r="L3" s="118"/>
      <c r="M3" s="118"/>
      <c r="N3" s="118"/>
      <c r="O3" s="117"/>
      <c r="P3" s="119"/>
      <c r="Q3" s="119"/>
      <c r="R3" s="119"/>
    </row>
    <row r="4" spans="1:60" ht="6" customHeight="1"/>
    <row r="5" spans="1:60" s="128" customFormat="1">
      <c r="A5" s="127"/>
      <c r="C5" s="129"/>
      <c r="E5" s="130" t="s">
        <v>182</v>
      </c>
      <c r="F5" s="115">
        <f>F9</f>
        <v>0</v>
      </c>
      <c r="G5" s="115">
        <f>G9</f>
        <v>0</v>
      </c>
      <c r="I5" s="130" t="s">
        <v>196</v>
      </c>
      <c r="J5" s="115">
        <f>SUM(N13:N27)</f>
        <v>0</v>
      </c>
      <c r="M5" s="130" t="s">
        <v>185</v>
      </c>
      <c r="N5" s="115">
        <f>SUM(R13:R27)</f>
        <v>0</v>
      </c>
      <c r="O5" s="129"/>
      <c r="P5" s="128" t="s">
        <v>191</v>
      </c>
      <c r="Q5" s="131"/>
      <c r="R5" s="65"/>
      <c r="T5" s="127"/>
      <c r="V5" s="132"/>
      <c r="W5" s="132"/>
      <c r="Z5" s="129"/>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row>
    <row r="6" spans="1:60" s="93" customFormat="1" ht="12.75">
      <c r="A6" s="92"/>
      <c r="C6" s="94"/>
      <c r="E6" s="97" t="s">
        <v>178</v>
      </c>
      <c r="F6" s="116">
        <v>1000000</v>
      </c>
      <c r="G6" s="116">
        <v>1000000</v>
      </c>
      <c r="I6" s="97" t="s">
        <v>178</v>
      </c>
      <c r="J6" s="116">
        <v>60000</v>
      </c>
      <c r="M6" s="97" t="s">
        <v>178</v>
      </c>
      <c r="N6" s="116">
        <v>36500</v>
      </c>
      <c r="O6" s="94"/>
      <c r="Q6" s="130" t="s">
        <v>192</v>
      </c>
      <c r="R6" s="156">
        <f>IF(AND(R5&gt;0,N5&gt;0),N5/R5,)</f>
        <v>0</v>
      </c>
      <c r="T6" s="92"/>
      <c r="V6" s="96"/>
      <c r="W6" s="96"/>
      <c r="Z6" s="94"/>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row>
    <row r="7" spans="1:60" s="93" customFormat="1">
      <c r="A7" s="92"/>
      <c r="C7" s="94"/>
      <c r="E7" s="95" t="s">
        <v>199</v>
      </c>
      <c r="F7" s="303" t="str">
        <f>IF(OR(F5&gt;=F6,G5&gt;=G6),"Ja","Nee, ga door naar vraag 7")</f>
        <v>Nee, ga door naar vraag 7</v>
      </c>
      <c r="G7" s="304"/>
      <c r="I7" s="95" t="s">
        <v>200</v>
      </c>
      <c r="J7" s="126" t="str">
        <f>IF(J5&gt;=J6,"Ja","Nee")</f>
        <v>Nee</v>
      </c>
      <c r="M7" s="95" t="s">
        <v>201</v>
      </c>
      <c r="N7" s="126" t="str">
        <f>IF(N5&gt;=N6,"Ja","Nee")</f>
        <v>Nee</v>
      </c>
      <c r="O7" s="94"/>
      <c r="T7" s="92"/>
      <c r="V7" s="73" t="s">
        <v>127</v>
      </c>
      <c r="W7" s="96"/>
      <c r="Z7" s="94"/>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row>
    <row r="8" spans="1:60" ht="6" customHeight="1">
      <c r="C8" s="117"/>
      <c r="D8" s="118"/>
      <c r="E8" s="118"/>
      <c r="F8" s="118"/>
      <c r="G8" s="118"/>
      <c r="H8" s="118"/>
      <c r="I8" s="118"/>
      <c r="J8" s="118"/>
      <c r="K8" s="118"/>
      <c r="L8" s="118"/>
      <c r="M8" s="117"/>
      <c r="N8" s="120"/>
      <c r="O8" s="117"/>
      <c r="P8" s="119"/>
      <c r="Q8" s="119"/>
      <c r="R8" s="119"/>
      <c r="V8" s="67"/>
    </row>
    <row r="9" spans="1:60" s="75" customFormat="1" ht="24.95" customHeight="1">
      <c r="A9" s="74"/>
      <c r="C9" s="305" t="s">
        <v>208</v>
      </c>
      <c r="D9" s="305"/>
      <c r="E9" s="214">
        <f>'Formulier Professionaliteit'!O11</f>
        <v>0</v>
      </c>
      <c r="F9" s="121">
        <f>SUM(F13:F27)</f>
        <v>0</v>
      </c>
      <c r="G9" s="121">
        <f>SUM(G13:G27)</f>
        <v>0</v>
      </c>
      <c r="H9" s="122"/>
      <c r="I9" s="122"/>
      <c r="J9" s="122"/>
      <c r="K9" s="161" t="s">
        <v>195</v>
      </c>
      <c r="L9" s="159" t="str">
        <f>IF(AC9&gt;0,"ja","nee")</f>
        <v>nee</v>
      </c>
      <c r="M9" s="123"/>
      <c r="N9" s="121">
        <f>SUM(N13:N27)</f>
        <v>0</v>
      </c>
      <c r="O9" s="124" t="str">
        <f>IF(AND(N9&gt;0,P9&gt;0),P9/N9,"")</f>
        <v/>
      </c>
      <c r="P9" s="121">
        <f>SUM(P13:P27)</f>
        <v>0</v>
      </c>
      <c r="Q9" s="121"/>
      <c r="R9" s="121">
        <f>SUM(R13:R27)</f>
        <v>0</v>
      </c>
      <c r="T9" s="74"/>
      <c r="V9" s="98">
        <f>SUM(V13:V27)</f>
        <v>0</v>
      </c>
      <c r="W9" s="67"/>
      <c r="Z9" s="99"/>
      <c r="AC9" s="158">
        <f>SUM(AC13:AC27)</f>
        <v>0</v>
      </c>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row>
    <row r="10" spans="1:60">
      <c r="D10" s="100" t="s">
        <v>177</v>
      </c>
      <c r="E10" s="100"/>
      <c r="L10" s="100" t="s">
        <v>177</v>
      </c>
      <c r="M10" s="100" t="s">
        <v>177</v>
      </c>
      <c r="N10" s="100" t="s">
        <v>177</v>
      </c>
    </row>
    <row r="11" spans="1:60">
      <c r="C11" s="76" t="s">
        <v>27</v>
      </c>
      <c r="D11" s="77" t="s">
        <v>99</v>
      </c>
      <c r="E11" s="77"/>
      <c r="F11" s="78" t="s">
        <v>124</v>
      </c>
      <c r="G11" s="78" t="s">
        <v>136</v>
      </c>
      <c r="H11" s="77" t="s">
        <v>202</v>
      </c>
      <c r="I11" s="77"/>
      <c r="J11" s="77"/>
      <c r="K11" s="77"/>
      <c r="L11" s="76" t="s">
        <v>131</v>
      </c>
      <c r="M11" s="76" t="s">
        <v>132</v>
      </c>
      <c r="N11" s="78" t="s">
        <v>133</v>
      </c>
      <c r="O11" s="76" t="s">
        <v>134</v>
      </c>
      <c r="P11" s="78" t="s">
        <v>134</v>
      </c>
      <c r="Q11" s="78" t="s">
        <v>184</v>
      </c>
      <c r="R11" s="78" t="s">
        <v>135</v>
      </c>
      <c r="V11" s="79" t="s">
        <v>106</v>
      </c>
      <c r="W11" s="77" t="s">
        <v>137</v>
      </c>
      <c r="X11" s="77" t="s">
        <v>138</v>
      </c>
      <c r="Y11" s="77" t="s">
        <v>139</v>
      </c>
      <c r="Z11" s="76" t="s">
        <v>140</v>
      </c>
      <c r="AA11" s="77" t="s">
        <v>141</v>
      </c>
      <c r="AB11" s="77" t="s">
        <v>194</v>
      </c>
      <c r="AC11" s="77"/>
    </row>
    <row r="12" spans="1:60" ht="15.75" thickBot="1">
      <c r="C12" s="80"/>
      <c r="D12" s="81"/>
      <c r="E12" s="81"/>
      <c r="F12" s="82" t="s">
        <v>107</v>
      </c>
      <c r="G12" s="82" t="s">
        <v>107</v>
      </c>
      <c r="H12" s="81"/>
      <c r="I12" s="81"/>
      <c r="J12" s="81"/>
      <c r="K12" s="81"/>
      <c r="L12" s="80" t="s">
        <v>193</v>
      </c>
      <c r="M12" s="80" t="s">
        <v>102</v>
      </c>
      <c r="N12" s="82" t="s">
        <v>126</v>
      </c>
      <c r="O12" s="80" t="s">
        <v>125</v>
      </c>
      <c r="P12" s="82" t="s">
        <v>126</v>
      </c>
      <c r="Q12" s="82" t="s">
        <v>126</v>
      </c>
      <c r="R12" s="82" t="s">
        <v>126</v>
      </c>
      <c r="V12" s="101"/>
      <c r="W12" s="102"/>
      <c r="X12" s="102"/>
      <c r="Y12" s="102"/>
      <c r="Z12" s="103"/>
      <c r="AA12" s="102"/>
      <c r="AB12" s="102"/>
      <c r="AC12" s="102"/>
    </row>
    <row r="13" spans="1:60" ht="15.75" thickTop="1">
      <c r="C13" s="83">
        <v>1</v>
      </c>
      <c r="D13" s="306"/>
      <c r="E13" s="307"/>
      <c r="F13" s="226"/>
      <c r="G13" s="226"/>
      <c r="H13" s="297"/>
      <c r="I13" s="298"/>
      <c r="J13" s="298"/>
      <c r="K13" s="299"/>
      <c r="L13" s="227"/>
      <c r="M13" s="228"/>
      <c r="N13" s="34"/>
      <c r="O13" s="212" t="str">
        <f>IF(N13&gt;0,INDEX(DD!$P$4:$R$7,MATCH(AA13,DD!$O$4:$O$7,0),MATCH(Y13,DD!$P$3:$R$3,0)),"")</f>
        <v/>
      </c>
      <c r="P13" s="104">
        <f t="shared" ref="P13:P27" si="0">IF(AND(M13&gt;0,N13&gt;0),IF(N13&gt;0,O13*N13,),)</f>
        <v>0</v>
      </c>
      <c r="Q13" s="229"/>
      <c r="R13" s="104">
        <f t="shared" ref="R13" si="1">N13-P13-Q13</f>
        <v>0</v>
      </c>
      <c r="V13" s="105">
        <f t="shared" ref="V13:V27" si="2">IF(ISTEXT(H13)=TRUE,1,0)</f>
        <v>0</v>
      </c>
      <c r="W13" s="106" t="b">
        <f t="shared" ref="W13:W27" si="3">ISTEXT(D13)</f>
        <v>0</v>
      </c>
      <c r="X13" s="106">
        <f>IF(D13&gt;0,VLOOKUP(D13,DD!$G$4:$H$12,2,0),)</f>
        <v>0</v>
      </c>
      <c r="Y13" s="106">
        <f>IF(N13&gt;0,X13,0)</f>
        <v>0</v>
      </c>
      <c r="Z13" s="107">
        <f t="shared" ref="Z13:Z27" si="4">IF(M13&gt;0,YEAR($E$9)-M13,)</f>
        <v>0</v>
      </c>
      <c r="AA13" s="213">
        <f>IF(Z13&gt;0,VLOOKUP(Z13,DD!$T$4:U504,2,0),)</f>
        <v>0</v>
      </c>
      <c r="AB13" s="157">
        <f t="shared" ref="AB13:AB27" si="5">IF(L13&gt;0,($E$9-L13)/365.25,)</f>
        <v>0</v>
      </c>
      <c r="AC13" s="160">
        <f>IF(AB13&gt;=5,1,0)</f>
        <v>0</v>
      </c>
    </row>
    <row r="14" spans="1:60">
      <c r="C14" s="84">
        <v>2</v>
      </c>
      <c r="D14" s="301"/>
      <c r="E14" s="302"/>
      <c r="F14" s="226"/>
      <c r="G14" s="226"/>
      <c r="H14" s="293"/>
      <c r="I14" s="294"/>
      <c r="J14" s="294"/>
      <c r="K14" s="295"/>
      <c r="L14" s="227"/>
      <c r="M14" s="228"/>
      <c r="N14" s="34"/>
      <c r="O14" s="212" t="str">
        <f>IF(N14&gt;0,INDEX(DD!$P$4:$R$7,MATCH(AA14,DD!$O$4:$O$7,0),MATCH(Y14,DD!$P$3:$R$3,0)),"")</f>
        <v/>
      </c>
      <c r="P14" s="104">
        <f t="shared" si="0"/>
        <v>0</v>
      </c>
      <c r="Q14" s="229"/>
      <c r="R14" s="104">
        <f t="shared" ref="R14:R27" si="6">N14-P14-Q14</f>
        <v>0</v>
      </c>
      <c r="V14" s="105">
        <f t="shared" si="2"/>
        <v>0</v>
      </c>
      <c r="W14" s="106" t="b">
        <f t="shared" si="3"/>
        <v>0</v>
      </c>
      <c r="X14" s="106">
        <f>IF(D14&gt;0,VLOOKUP(D14,DD!$G$4:$H$12,2,0),)</f>
        <v>0</v>
      </c>
      <c r="Y14" s="106">
        <f t="shared" ref="Y14:Y27" si="7">IF(N14&gt;0,X14,0)</f>
        <v>0</v>
      </c>
      <c r="Z14" s="107">
        <f t="shared" si="4"/>
        <v>0</v>
      </c>
      <c r="AA14" s="211">
        <f>IF(Z14&gt;0,VLOOKUP(Z14,DD!$T$4:U505,2,0),)</f>
        <v>0</v>
      </c>
      <c r="AB14" s="157">
        <f t="shared" si="5"/>
        <v>0</v>
      </c>
      <c r="AC14" s="160">
        <f t="shared" ref="AC14:AC27" si="8">IF(AB14&gt;=5,1,0)</f>
        <v>0</v>
      </c>
    </row>
    <row r="15" spans="1:60">
      <c r="C15" s="84">
        <v>3</v>
      </c>
      <c r="D15" s="301"/>
      <c r="E15" s="302"/>
      <c r="F15" s="226"/>
      <c r="G15" s="226"/>
      <c r="H15" s="293"/>
      <c r="I15" s="294"/>
      <c r="J15" s="294"/>
      <c r="K15" s="295"/>
      <c r="L15" s="227"/>
      <c r="M15" s="228"/>
      <c r="N15" s="34"/>
      <c r="O15" s="212" t="str">
        <f>IF(N15&gt;0,INDEX(DD!$P$4:$R$7,MATCH(AA15,DD!$O$4:$O$7,0),MATCH(Y15,DD!$P$3:$R$3,0)),"")</f>
        <v/>
      </c>
      <c r="P15" s="104">
        <f t="shared" si="0"/>
        <v>0</v>
      </c>
      <c r="Q15" s="229"/>
      <c r="R15" s="104">
        <f t="shared" si="6"/>
        <v>0</v>
      </c>
      <c r="V15" s="105">
        <f t="shared" si="2"/>
        <v>0</v>
      </c>
      <c r="W15" s="106" t="b">
        <f t="shared" si="3"/>
        <v>0</v>
      </c>
      <c r="X15" s="106">
        <f>IF(D15&gt;0,VLOOKUP(D15,DD!$G$4:$H$12,2,0),)</f>
        <v>0</v>
      </c>
      <c r="Y15" s="106">
        <f t="shared" si="7"/>
        <v>0</v>
      </c>
      <c r="Z15" s="107">
        <f t="shared" si="4"/>
        <v>0</v>
      </c>
      <c r="AA15" s="211">
        <f>IF(Z15&gt;0,VLOOKUP(Z15,DD!$T$4:U506,2,0),)</f>
        <v>0</v>
      </c>
      <c r="AB15" s="157">
        <f t="shared" si="5"/>
        <v>0</v>
      </c>
      <c r="AC15" s="160">
        <f t="shared" si="8"/>
        <v>0</v>
      </c>
    </row>
    <row r="16" spans="1:60">
      <c r="C16" s="84">
        <v>4</v>
      </c>
      <c r="D16" s="301"/>
      <c r="E16" s="302"/>
      <c r="F16" s="226"/>
      <c r="G16" s="226"/>
      <c r="H16" s="293"/>
      <c r="I16" s="294"/>
      <c r="J16" s="294"/>
      <c r="K16" s="295"/>
      <c r="L16" s="227"/>
      <c r="M16" s="228"/>
      <c r="N16" s="34"/>
      <c r="O16" s="212" t="str">
        <f>IF(N16&gt;0,INDEX(DD!$P$4:$R$7,MATCH(AA16,DD!$O$4:$O$7,0),MATCH(Y16,DD!$P$3:$R$3,0)),"")</f>
        <v/>
      </c>
      <c r="P16" s="104">
        <f t="shared" si="0"/>
        <v>0</v>
      </c>
      <c r="Q16" s="229"/>
      <c r="R16" s="104">
        <f t="shared" si="6"/>
        <v>0</v>
      </c>
      <c r="V16" s="105">
        <f t="shared" si="2"/>
        <v>0</v>
      </c>
      <c r="W16" s="106" t="b">
        <f t="shared" si="3"/>
        <v>0</v>
      </c>
      <c r="X16" s="106">
        <f>IF(D16&gt;0,VLOOKUP(D16,DD!$G$4:$H$12,2,0),)</f>
        <v>0</v>
      </c>
      <c r="Y16" s="106">
        <f t="shared" si="7"/>
        <v>0</v>
      </c>
      <c r="Z16" s="107">
        <f t="shared" si="4"/>
        <v>0</v>
      </c>
      <c r="AA16" s="211">
        <f>IF(Z16&gt;0,VLOOKUP(Z16,DD!$T$4:U507,2,0),)</f>
        <v>0</v>
      </c>
      <c r="AB16" s="157">
        <f t="shared" si="5"/>
        <v>0</v>
      </c>
      <c r="AC16" s="160">
        <f t="shared" si="8"/>
        <v>0</v>
      </c>
    </row>
    <row r="17" spans="1:60">
      <c r="C17" s="84">
        <v>5</v>
      </c>
      <c r="D17" s="301"/>
      <c r="E17" s="302"/>
      <c r="F17" s="226"/>
      <c r="G17" s="226"/>
      <c r="H17" s="293"/>
      <c r="I17" s="294"/>
      <c r="J17" s="294"/>
      <c r="K17" s="295"/>
      <c r="L17" s="227"/>
      <c r="M17" s="228"/>
      <c r="N17" s="34"/>
      <c r="O17" s="212" t="str">
        <f>IF(N17&gt;0,INDEX(DD!$P$4:$R$7,MATCH(AA17,DD!$O$4:$O$7,0),MATCH(Y17,DD!$P$3:$R$3,0)),"")</f>
        <v/>
      </c>
      <c r="P17" s="104">
        <f t="shared" si="0"/>
        <v>0</v>
      </c>
      <c r="Q17" s="229"/>
      <c r="R17" s="104">
        <f t="shared" si="6"/>
        <v>0</v>
      </c>
      <c r="V17" s="105">
        <f t="shared" si="2"/>
        <v>0</v>
      </c>
      <c r="W17" s="106" t="b">
        <f t="shared" si="3"/>
        <v>0</v>
      </c>
      <c r="X17" s="106">
        <f>IF(D17&gt;0,VLOOKUP(D17,DD!$G$4:$H$12,2,0),)</f>
        <v>0</v>
      </c>
      <c r="Y17" s="106">
        <f t="shared" si="7"/>
        <v>0</v>
      </c>
      <c r="Z17" s="107">
        <f t="shared" si="4"/>
        <v>0</v>
      </c>
      <c r="AA17" s="211">
        <f>IF(Z17&gt;0,VLOOKUP(Z17,DD!$T$4:U508,2,0),)</f>
        <v>0</v>
      </c>
      <c r="AB17" s="157">
        <f t="shared" si="5"/>
        <v>0</v>
      </c>
      <c r="AC17" s="160">
        <f t="shared" si="8"/>
        <v>0</v>
      </c>
    </row>
    <row r="18" spans="1:60">
      <c r="C18" s="84">
        <v>6</v>
      </c>
      <c r="D18" s="301"/>
      <c r="E18" s="302"/>
      <c r="F18" s="226"/>
      <c r="G18" s="226"/>
      <c r="H18" s="293"/>
      <c r="I18" s="294"/>
      <c r="J18" s="294"/>
      <c r="K18" s="295"/>
      <c r="L18" s="227"/>
      <c r="M18" s="228"/>
      <c r="N18" s="34"/>
      <c r="O18" s="212" t="str">
        <f>IF(N18&gt;0,INDEX(DD!$P$4:$R$7,MATCH(AA18,DD!$O$4:$O$7,0),MATCH(Y18,DD!$P$3:$R$3,0)),"")</f>
        <v/>
      </c>
      <c r="P18" s="104">
        <f t="shared" si="0"/>
        <v>0</v>
      </c>
      <c r="Q18" s="229"/>
      <c r="R18" s="104">
        <f t="shared" si="6"/>
        <v>0</v>
      </c>
      <c r="V18" s="105">
        <f t="shared" si="2"/>
        <v>0</v>
      </c>
      <c r="W18" s="106" t="b">
        <f t="shared" si="3"/>
        <v>0</v>
      </c>
      <c r="X18" s="106">
        <f>IF(D18&gt;0,VLOOKUP(D18,DD!$G$4:$H$12,2,0),)</f>
        <v>0</v>
      </c>
      <c r="Y18" s="106">
        <f t="shared" si="7"/>
        <v>0</v>
      </c>
      <c r="Z18" s="107">
        <f t="shared" si="4"/>
        <v>0</v>
      </c>
      <c r="AA18" s="211">
        <f>IF(Z18&gt;0,VLOOKUP(Z18,DD!$T$4:U509,2,0),)</f>
        <v>0</v>
      </c>
      <c r="AB18" s="157">
        <f t="shared" si="5"/>
        <v>0</v>
      </c>
      <c r="AC18" s="160">
        <f t="shared" si="8"/>
        <v>0</v>
      </c>
    </row>
    <row r="19" spans="1:60">
      <c r="C19" s="84">
        <v>7</v>
      </c>
      <c r="D19" s="301"/>
      <c r="E19" s="302"/>
      <c r="F19" s="226"/>
      <c r="G19" s="226"/>
      <c r="H19" s="293"/>
      <c r="I19" s="294"/>
      <c r="J19" s="294"/>
      <c r="K19" s="295"/>
      <c r="L19" s="227"/>
      <c r="M19" s="228"/>
      <c r="N19" s="34"/>
      <c r="O19" s="212" t="str">
        <f>IF(N19&gt;0,INDEX(DD!$P$4:$R$7,MATCH(AA19,DD!$O$4:$O$7,0),MATCH(Y19,DD!$P$3:$R$3,0)),"")</f>
        <v/>
      </c>
      <c r="P19" s="104">
        <f t="shared" si="0"/>
        <v>0</v>
      </c>
      <c r="Q19" s="229"/>
      <c r="R19" s="104">
        <f t="shared" si="6"/>
        <v>0</v>
      </c>
      <c r="V19" s="105">
        <f t="shared" si="2"/>
        <v>0</v>
      </c>
      <c r="W19" s="106" t="b">
        <f t="shared" si="3"/>
        <v>0</v>
      </c>
      <c r="X19" s="106">
        <f>IF(D19&gt;0,VLOOKUP(D19,DD!$G$4:$H$12,2,0),)</f>
        <v>0</v>
      </c>
      <c r="Y19" s="106">
        <f t="shared" si="7"/>
        <v>0</v>
      </c>
      <c r="Z19" s="107">
        <f t="shared" si="4"/>
        <v>0</v>
      </c>
      <c r="AA19" s="211">
        <f>IF(Z19&gt;0,VLOOKUP(Z19,DD!$T$4:U510,2,0),)</f>
        <v>0</v>
      </c>
      <c r="AB19" s="157">
        <f t="shared" si="5"/>
        <v>0</v>
      </c>
      <c r="AC19" s="160">
        <f t="shared" si="8"/>
        <v>0</v>
      </c>
    </row>
    <row r="20" spans="1:60">
      <c r="C20" s="84">
        <v>8</v>
      </c>
      <c r="D20" s="301"/>
      <c r="E20" s="302"/>
      <c r="F20" s="226"/>
      <c r="G20" s="226"/>
      <c r="H20" s="293"/>
      <c r="I20" s="294"/>
      <c r="J20" s="294"/>
      <c r="K20" s="295"/>
      <c r="L20" s="227"/>
      <c r="M20" s="228"/>
      <c r="N20" s="34"/>
      <c r="O20" s="212" t="str">
        <f>IF(N20&gt;0,INDEX(DD!$P$4:$R$7,MATCH(AA20,DD!$O$4:$O$7,0),MATCH(Y20,DD!$P$3:$R$3,0)),"")</f>
        <v/>
      </c>
      <c r="P20" s="104">
        <f t="shared" si="0"/>
        <v>0</v>
      </c>
      <c r="Q20" s="229"/>
      <c r="R20" s="104">
        <f t="shared" si="6"/>
        <v>0</v>
      </c>
      <c r="V20" s="105">
        <f t="shared" si="2"/>
        <v>0</v>
      </c>
      <c r="W20" s="106" t="b">
        <f t="shared" si="3"/>
        <v>0</v>
      </c>
      <c r="X20" s="106">
        <f>IF(D20&gt;0,VLOOKUP(D20,DD!$G$4:$H$12,2,0),)</f>
        <v>0</v>
      </c>
      <c r="Y20" s="106">
        <f t="shared" si="7"/>
        <v>0</v>
      </c>
      <c r="Z20" s="107">
        <f t="shared" si="4"/>
        <v>0</v>
      </c>
      <c r="AA20" s="211">
        <f>IF(Z20&gt;0,VLOOKUP(Z20,DD!$T$4:U511,2,0),)</f>
        <v>0</v>
      </c>
      <c r="AB20" s="157">
        <f t="shared" si="5"/>
        <v>0</v>
      </c>
      <c r="AC20" s="160">
        <f t="shared" si="8"/>
        <v>0</v>
      </c>
    </row>
    <row r="21" spans="1:60">
      <c r="C21" s="84">
        <v>9</v>
      </c>
      <c r="D21" s="301"/>
      <c r="E21" s="302"/>
      <c r="F21" s="226"/>
      <c r="G21" s="226"/>
      <c r="H21" s="293"/>
      <c r="I21" s="294"/>
      <c r="J21" s="294"/>
      <c r="K21" s="295"/>
      <c r="L21" s="227"/>
      <c r="M21" s="228"/>
      <c r="N21" s="34"/>
      <c r="O21" s="212" t="str">
        <f>IF(N21&gt;0,INDEX(DD!$P$4:$R$7,MATCH(AA21,DD!$O$4:$O$7,0),MATCH(Y21,DD!$P$3:$R$3,0)),"")</f>
        <v/>
      </c>
      <c r="P21" s="104">
        <f t="shared" si="0"/>
        <v>0</v>
      </c>
      <c r="Q21" s="229"/>
      <c r="R21" s="104">
        <f t="shared" si="6"/>
        <v>0</v>
      </c>
      <c r="V21" s="105">
        <f t="shared" si="2"/>
        <v>0</v>
      </c>
      <c r="W21" s="106" t="b">
        <f t="shared" si="3"/>
        <v>0</v>
      </c>
      <c r="X21" s="106">
        <f>IF(D21&gt;0,VLOOKUP(D21,DD!$G$4:$H$12,2,0),)</f>
        <v>0</v>
      </c>
      <c r="Y21" s="106">
        <f t="shared" si="7"/>
        <v>0</v>
      </c>
      <c r="Z21" s="107">
        <f t="shared" si="4"/>
        <v>0</v>
      </c>
      <c r="AA21" s="211">
        <f>IF(Z21&gt;0,VLOOKUP(Z21,DD!$T$4:U512,2,0),)</f>
        <v>0</v>
      </c>
      <c r="AB21" s="157">
        <f t="shared" si="5"/>
        <v>0</v>
      </c>
      <c r="AC21" s="160">
        <f t="shared" si="8"/>
        <v>0</v>
      </c>
    </row>
    <row r="22" spans="1:60">
      <c r="C22" s="84">
        <v>10</v>
      </c>
      <c r="D22" s="301"/>
      <c r="E22" s="302"/>
      <c r="F22" s="226"/>
      <c r="G22" s="226"/>
      <c r="H22" s="293"/>
      <c r="I22" s="294"/>
      <c r="J22" s="294"/>
      <c r="K22" s="295"/>
      <c r="L22" s="227"/>
      <c r="M22" s="228"/>
      <c r="N22" s="34"/>
      <c r="O22" s="212" t="str">
        <f>IF(N22&gt;0,INDEX(DD!$P$4:$R$7,MATCH(AA22,DD!$O$4:$O$7,0),MATCH(Y22,DD!$P$3:$R$3,0)),"")</f>
        <v/>
      </c>
      <c r="P22" s="104">
        <f t="shared" si="0"/>
        <v>0</v>
      </c>
      <c r="Q22" s="229"/>
      <c r="R22" s="104">
        <f t="shared" si="6"/>
        <v>0</v>
      </c>
      <c r="V22" s="105">
        <f t="shared" si="2"/>
        <v>0</v>
      </c>
      <c r="W22" s="106" t="b">
        <f t="shared" si="3"/>
        <v>0</v>
      </c>
      <c r="X22" s="106">
        <f>IF(D22&gt;0,VLOOKUP(D22,DD!$G$4:$H$12,2,0),)</f>
        <v>0</v>
      </c>
      <c r="Y22" s="106">
        <f t="shared" si="7"/>
        <v>0</v>
      </c>
      <c r="Z22" s="107">
        <f t="shared" si="4"/>
        <v>0</v>
      </c>
      <c r="AA22" s="211">
        <f>IF(Z22&gt;0,VLOOKUP(Z22,DD!$T$4:U513,2,0),)</f>
        <v>0</v>
      </c>
      <c r="AB22" s="157">
        <f t="shared" si="5"/>
        <v>0</v>
      </c>
      <c r="AC22" s="160">
        <f t="shared" si="8"/>
        <v>0</v>
      </c>
    </row>
    <row r="23" spans="1:60">
      <c r="C23" s="84">
        <v>11</v>
      </c>
      <c r="D23" s="301"/>
      <c r="E23" s="302"/>
      <c r="F23" s="226"/>
      <c r="G23" s="226"/>
      <c r="H23" s="293"/>
      <c r="I23" s="294"/>
      <c r="J23" s="294"/>
      <c r="K23" s="295"/>
      <c r="L23" s="227"/>
      <c r="M23" s="228"/>
      <c r="N23" s="34"/>
      <c r="O23" s="212" t="str">
        <f>IF(N23&gt;0,INDEX(DD!$P$4:$R$7,MATCH(AA23,DD!$O$4:$O$7,0),MATCH(Y23,DD!$P$3:$R$3,0)),"")</f>
        <v/>
      </c>
      <c r="P23" s="104">
        <f t="shared" si="0"/>
        <v>0</v>
      </c>
      <c r="Q23" s="229"/>
      <c r="R23" s="104">
        <f t="shared" si="6"/>
        <v>0</v>
      </c>
      <c r="V23" s="105">
        <f t="shared" si="2"/>
        <v>0</v>
      </c>
      <c r="W23" s="106" t="b">
        <f t="shared" si="3"/>
        <v>0</v>
      </c>
      <c r="X23" s="106">
        <f>IF(D23&gt;0,VLOOKUP(D23,DD!$G$4:$H$12,2,0),)</f>
        <v>0</v>
      </c>
      <c r="Y23" s="106">
        <f t="shared" si="7"/>
        <v>0</v>
      </c>
      <c r="Z23" s="107">
        <f t="shared" si="4"/>
        <v>0</v>
      </c>
      <c r="AA23" s="211">
        <f>IF(Z23&gt;0,VLOOKUP(Z23,DD!$T$4:U514,2,0),)</f>
        <v>0</v>
      </c>
      <c r="AB23" s="157">
        <f t="shared" si="5"/>
        <v>0</v>
      </c>
      <c r="AC23" s="160">
        <f t="shared" si="8"/>
        <v>0</v>
      </c>
    </row>
    <row r="24" spans="1:60">
      <c r="C24" s="84">
        <v>12</v>
      </c>
      <c r="D24" s="301"/>
      <c r="E24" s="302"/>
      <c r="F24" s="226"/>
      <c r="G24" s="226"/>
      <c r="H24" s="293"/>
      <c r="I24" s="294"/>
      <c r="J24" s="294"/>
      <c r="K24" s="295"/>
      <c r="L24" s="227"/>
      <c r="M24" s="228"/>
      <c r="N24" s="34"/>
      <c r="O24" s="212" t="str">
        <f>IF(N24&gt;0,INDEX(DD!$P$4:$R$7,MATCH(AA24,DD!$O$4:$O$7,0),MATCH(Y24,DD!$P$3:$R$3,0)),"")</f>
        <v/>
      </c>
      <c r="P24" s="104">
        <f t="shared" si="0"/>
        <v>0</v>
      </c>
      <c r="Q24" s="229"/>
      <c r="R24" s="104">
        <f t="shared" si="6"/>
        <v>0</v>
      </c>
      <c r="V24" s="105">
        <f t="shared" si="2"/>
        <v>0</v>
      </c>
      <c r="W24" s="106" t="b">
        <f t="shared" si="3"/>
        <v>0</v>
      </c>
      <c r="X24" s="106">
        <f>IF(D24&gt;0,VLOOKUP(D24,DD!$G$4:$H$12,2,0),)</f>
        <v>0</v>
      </c>
      <c r="Y24" s="106">
        <f t="shared" si="7"/>
        <v>0</v>
      </c>
      <c r="Z24" s="107">
        <f t="shared" si="4"/>
        <v>0</v>
      </c>
      <c r="AA24" s="211">
        <f>IF(Z24&gt;0,VLOOKUP(Z24,DD!$T$4:U515,2,0),)</f>
        <v>0</v>
      </c>
      <c r="AB24" s="157">
        <f t="shared" si="5"/>
        <v>0</v>
      </c>
      <c r="AC24" s="160">
        <f t="shared" si="8"/>
        <v>0</v>
      </c>
    </row>
    <row r="25" spans="1:60">
      <c r="C25" s="84">
        <v>13</v>
      </c>
      <c r="D25" s="301"/>
      <c r="E25" s="302"/>
      <c r="F25" s="226"/>
      <c r="G25" s="226"/>
      <c r="H25" s="293"/>
      <c r="I25" s="294"/>
      <c r="J25" s="294"/>
      <c r="K25" s="295"/>
      <c r="L25" s="227"/>
      <c r="M25" s="228"/>
      <c r="N25" s="34"/>
      <c r="O25" s="212" t="str">
        <f>IF(N25&gt;0,INDEX(DD!$P$4:$R$7,MATCH(AA25,DD!$O$4:$O$7,0),MATCH(Y25,DD!$P$3:$R$3,0)),"")</f>
        <v/>
      </c>
      <c r="P25" s="104">
        <f t="shared" si="0"/>
        <v>0</v>
      </c>
      <c r="Q25" s="229"/>
      <c r="R25" s="104">
        <f t="shared" si="6"/>
        <v>0</v>
      </c>
      <c r="V25" s="105">
        <f t="shared" si="2"/>
        <v>0</v>
      </c>
      <c r="W25" s="106" t="b">
        <f t="shared" si="3"/>
        <v>0</v>
      </c>
      <c r="X25" s="106">
        <f>IF(D25&gt;0,VLOOKUP(D25,DD!$G$4:$H$12,2,0),)</f>
        <v>0</v>
      </c>
      <c r="Y25" s="106">
        <f t="shared" si="7"/>
        <v>0</v>
      </c>
      <c r="Z25" s="107">
        <f t="shared" si="4"/>
        <v>0</v>
      </c>
      <c r="AA25" s="108">
        <f>IF(Z25&gt;0,VLOOKUP(Z25,DD!$T$4:U516,2,0),)</f>
        <v>0</v>
      </c>
      <c r="AB25" s="157">
        <f t="shared" si="5"/>
        <v>0</v>
      </c>
      <c r="AC25" s="160">
        <f t="shared" si="8"/>
        <v>0</v>
      </c>
    </row>
    <row r="26" spans="1:60">
      <c r="C26" s="84">
        <v>14</v>
      </c>
      <c r="D26" s="301"/>
      <c r="E26" s="302"/>
      <c r="F26" s="226"/>
      <c r="G26" s="226"/>
      <c r="H26" s="293"/>
      <c r="I26" s="294"/>
      <c r="J26" s="294"/>
      <c r="K26" s="295"/>
      <c r="L26" s="227"/>
      <c r="M26" s="228"/>
      <c r="N26" s="34"/>
      <c r="O26" s="212" t="str">
        <f>IF(N26&gt;0,INDEX(DD!$P$4:$R$7,MATCH(AA26,DD!$O$4:$O$7,0),MATCH(Y26,DD!$P$3:$R$3,0)),"")</f>
        <v/>
      </c>
      <c r="P26" s="104">
        <f t="shared" si="0"/>
        <v>0</v>
      </c>
      <c r="Q26" s="229"/>
      <c r="R26" s="104">
        <f t="shared" si="6"/>
        <v>0</v>
      </c>
      <c r="V26" s="105">
        <f t="shared" si="2"/>
        <v>0</v>
      </c>
      <c r="W26" s="106" t="b">
        <f t="shared" si="3"/>
        <v>0</v>
      </c>
      <c r="X26" s="106">
        <f>IF(D26&gt;0,VLOOKUP(D26,DD!$G$4:$H$12,2,0),)</f>
        <v>0</v>
      </c>
      <c r="Y26" s="106">
        <f t="shared" si="7"/>
        <v>0</v>
      </c>
      <c r="Z26" s="107">
        <f t="shared" si="4"/>
        <v>0</v>
      </c>
      <c r="AA26" s="108">
        <f>IF(Z26&gt;0,VLOOKUP(Z26,DD!$T$4:U517,2,0),)</f>
        <v>0</v>
      </c>
      <c r="AB26" s="157">
        <f t="shared" si="5"/>
        <v>0</v>
      </c>
      <c r="AC26" s="160">
        <f t="shared" si="8"/>
        <v>0</v>
      </c>
    </row>
    <row r="27" spans="1:60">
      <c r="C27" s="84">
        <v>15</v>
      </c>
      <c r="D27" s="301"/>
      <c r="E27" s="302"/>
      <c r="F27" s="226"/>
      <c r="G27" s="226"/>
      <c r="H27" s="293"/>
      <c r="I27" s="294"/>
      <c r="J27" s="294"/>
      <c r="K27" s="295"/>
      <c r="L27" s="227"/>
      <c r="M27" s="228"/>
      <c r="N27" s="34"/>
      <c r="O27" s="212" t="str">
        <f>IF(N27&gt;0,INDEX(DD!$P$4:$R$7,MATCH(AA27,DD!$O$4:$O$7,0),MATCH(Y27,DD!$P$3:$R$3,0)),"")</f>
        <v/>
      </c>
      <c r="P27" s="104">
        <f t="shared" si="0"/>
        <v>0</v>
      </c>
      <c r="Q27" s="229"/>
      <c r="R27" s="104">
        <f t="shared" si="6"/>
        <v>0</v>
      </c>
      <c r="V27" s="105">
        <f t="shared" si="2"/>
        <v>0</v>
      </c>
      <c r="W27" s="106" t="b">
        <f t="shared" si="3"/>
        <v>0</v>
      </c>
      <c r="X27" s="106">
        <f>IF(D27&gt;0,VLOOKUP(D27,DD!$G$4:$H$12,2,0),)</f>
        <v>0</v>
      </c>
      <c r="Y27" s="106">
        <f t="shared" si="7"/>
        <v>0</v>
      </c>
      <c r="Z27" s="107">
        <f t="shared" si="4"/>
        <v>0</v>
      </c>
      <c r="AA27" s="108">
        <f>IF(Z27&gt;0,VLOOKUP(Z27,DD!$T$4:U518,2,0),)</f>
        <v>0</v>
      </c>
      <c r="AB27" s="157">
        <f t="shared" si="5"/>
        <v>0</v>
      </c>
      <c r="AC27" s="160">
        <f t="shared" si="8"/>
        <v>0</v>
      </c>
    </row>
    <row r="29" spans="1:60">
      <c r="C29" s="85" t="s">
        <v>49</v>
      </c>
      <c r="D29" s="69"/>
      <c r="E29" s="69"/>
      <c r="F29" s="69"/>
      <c r="G29" s="69"/>
      <c r="H29" s="69"/>
      <c r="I29" s="69"/>
      <c r="J29" s="69"/>
      <c r="M29" s="67"/>
      <c r="P29" s="67"/>
      <c r="Q29" s="67"/>
      <c r="U29" s="66"/>
      <c r="V29" s="66"/>
      <c r="W29" s="66"/>
      <c r="X29" s="66"/>
      <c r="Y29" s="66"/>
      <c r="Z29" s="66"/>
      <c r="AA29" s="66"/>
      <c r="AB29" s="66"/>
      <c r="AC29" s="66"/>
      <c r="AD29" s="66"/>
    </row>
    <row r="30" spans="1:60">
      <c r="C30" s="216" t="s">
        <v>211</v>
      </c>
      <c r="D30" s="69"/>
      <c r="E30" s="69"/>
      <c r="F30" s="69"/>
      <c r="G30" s="69"/>
      <c r="H30" s="69"/>
      <c r="I30" s="69"/>
      <c r="J30" s="69"/>
      <c r="M30" s="67"/>
      <c r="P30" s="67"/>
      <c r="Q30" s="67"/>
      <c r="U30" s="66"/>
      <c r="V30" s="66"/>
      <c r="W30" s="66"/>
      <c r="X30" s="66"/>
      <c r="Y30" s="66"/>
      <c r="Z30" s="66"/>
      <c r="AA30" s="66"/>
      <c r="AB30" s="66"/>
      <c r="AC30" s="66"/>
      <c r="AD30" s="66"/>
    </row>
    <row r="31" spans="1:60" s="219" customFormat="1">
      <c r="A31" s="218"/>
      <c r="C31" s="216" t="s">
        <v>217</v>
      </c>
      <c r="D31" s="220"/>
      <c r="E31" s="220"/>
      <c r="F31" s="220"/>
      <c r="G31" s="220"/>
      <c r="H31" s="220"/>
      <c r="I31" s="220"/>
      <c r="J31" s="220"/>
      <c r="O31" s="220"/>
      <c r="R31" s="221"/>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8"/>
      <c r="BC31" s="218"/>
      <c r="BD31" s="218"/>
      <c r="BE31" s="218"/>
      <c r="BF31" s="218"/>
      <c r="BG31" s="218"/>
      <c r="BH31" s="218"/>
    </row>
    <row r="32" spans="1:60">
      <c r="C32" s="217" t="s">
        <v>212</v>
      </c>
      <c r="D32" s="69"/>
      <c r="E32" s="69"/>
      <c r="F32" s="69"/>
      <c r="G32" s="69"/>
      <c r="H32" s="69"/>
      <c r="I32" s="69"/>
      <c r="J32" s="69"/>
      <c r="M32" s="67"/>
      <c r="P32" s="67"/>
      <c r="Q32" s="67"/>
      <c r="U32" s="66"/>
      <c r="V32" s="66"/>
      <c r="W32" s="66"/>
      <c r="X32" s="66"/>
      <c r="Y32" s="66"/>
      <c r="Z32" s="66"/>
      <c r="AA32" s="66"/>
      <c r="AB32" s="66"/>
      <c r="AC32" s="66"/>
      <c r="AD32" s="66"/>
    </row>
    <row r="33" spans="1:60">
      <c r="C33" s="217" t="s">
        <v>213</v>
      </c>
      <c r="D33" s="69"/>
      <c r="E33" s="69"/>
      <c r="F33" s="69"/>
      <c r="G33" s="69"/>
      <c r="H33" s="69"/>
      <c r="I33" s="69"/>
      <c r="J33" s="69"/>
      <c r="M33" s="67"/>
      <c r="P33" s="67"/>
      <c r="Q33" s="67"/>
      <c r="U33" s="66"/>
      <c r="V33" s="66"/>
      <c r="W33" s="66"/>
      <c r="X33" s="66"/>
      <c r="Y33" s="66"/>
      <c r="Z33" s="66"/>
      <c r="AA33" s="66"/>
      <c r="AB33" s="66"/>
      <c r="AC33" s="66"/>
      <c r="AD33" s="66"/>
    </row>
    <row r="34" spans="1:60">
      <c r="C34" s="217" t="s">
        <v>214</v>
      </c>
      <c r="D34" s="86"/>
      <c r="E34" s="86"/>
      <c r="F34" s="86"/>
      <c r="G34" s="86"/>
      <c r="H34" s="86"/>
      <c r="I34" s="86"/>
      <c r="J34" s="86"/>
      <c r="M34" s="67"/>
      <c r="P34" s="67"/>
      <c r="Q34" s="67"/>
      <c r="U34" s="66"/>
      <c r="V34" s="66"/>
      <c r="W34" s="66"/>
      <c r="X34" s="66"/>
      <c r="Y34" s="66"/>
      <c r="Z34" s="66"/>
      <c r="AA34" s="66"/>
      <c r="AB34" s="66"/>
      <c r="AC34" s="66"/>
      <c r="AD34" s="66"/>
    </row>
    <row r="35" spans="1:60">
      <c r="C35" s="217" t="s">
        <v>215</v>
      </c>
      <c r="D35" s="86"/>
      <c r="E35" s="86"/>
      <c r="F35" s="86"/>
      <c r="G35" s="86"/>
      <c r="H35" s="86"/>
      <c r="I35" s="86"/>
      <c r="J35" s="86"/>
      <c r="M35" s="67"/>
      <c r="P35" s="67"/>
      <c r="Q35" s="67"/>
      <c r="U35" s="66"/>
      <c r="V35" s="66"/>
      <c r="W35" s="66"/>
      <c r="X35" s="66"/>
      <c r="Y35" s="66"/>
      <c r="Z35" s="66"/>
      <c r="AA35" s="66"/>
      <c r="AB35" s="66"/>
      <c r="AC35" s="66"/>
      <c r="AD35" s="66"/>
    </row>
    <row r="36" spans="1:60">
      <c r="C36" s="217" t="s">
        <v>186</v>
      </c>
      <c r="D36" s="86"/>
      <c r="E36" s="86"/>
      <c r="F36" s="86"/>
      <c r="G36" s="86"/>
      <c r="H36" s="86"/>
      <c r="I36" s="86"/>
      <c r="J36" s="86"/>
      <c r="M36" s="67"/>
      <c r="P36" s="67"/>
      <c r="Q36" s="67"/>
      <c r="U36" s="66"/>
      <c r="V36" s="66"/>
      <c r="W36" s="66"/>
      <c r="X36" s="66"/>
      <c r="Y36" s="66"/>
      <c r="Z36" s="66"/>
      <c r="AA36" s="66"/>
      <c r="AB36" s="66"/>
      <c r="AC36" s="66"/>
      <c r="AD36" s="66"/>
    </row>
    <row r="37" spans="1:60">
      <c r="C37" s="217" t="s">
        <v>216</v>
      </c>
      <c r="D37" s="86"/>
      <c r="E37" s="86"/>
      <c r="F37" s="86"/>
      <c r="G37" s="86"/>
      <c r="H37" s="86"/>
      <c r="I37" s="86"/>
      <c r="J37" s="86"/>
      <c r="M37" s="67"/>
      <c r="P37" s="67"/>
      <c r="Q37" s="67"/>
      <c r="U37" s="66"/>
      <c r="V37" s="66"/>
      <c r="W37" s="66"/>
      <c r="X37" s="66"/>
      <c r="Y37" s="66"/>
      <c r="Z37" s="66"/>
      <c r="AA37" s="66"/>
      <c r="AB37" s="66"/>
      <c r="AC37" s="66"/>
      <c r="AD37" s="66"/>
    </row>
    <row r="38" spans="1:60">
      <c r="D38" s="86"/>
      <c r="E38" s="86"/>
      <c r="F38" s="86"/>
      <c r="G38" s="86"/>
      <c r="H38" s="86"/>
      <c r="I38" s="86"/>
      <c r="J38" s="86"/>
      <c r="M38" s="67"/>
      <c r="P38" s="67"/>
      <c r="Q38" s="67"/>
      <c r="U38" s="66"/>
      <c r="V38" s="66"/>
      <c r="W38" s="66"/>
      <c r="X38" s="66"/>
      <c r="Y38" s="66"/>
      <c r="Z38" s="66"/>
      <c r="AA38" s="66"/>
      <c r="AB38" s="66"/>
      <c r="AC38" s="66"/>
      <c r="AD38" s="66"/>
    </row>
    <row r="39" spans="1:60">
      <c r="C39" s="85" t="s">
        <v>181</v>
      </c>
      <c r="D39" s="86"/>
      <c r="E39" s="86"/>
      <c r="F39" s="86"/>
      <c r="G39" s="86"/>
      <c r="H39" s="86"/>
      <c r="I39" s="86"/>
      <c r="J39" s="86"/>
      <c r="M39" s="67"/>
      <c r="P39" s="67"/>
      <c r="Q39" s="67"/>
      <c r="U39" s="66"/>
      <c r="V39" s="66"/>
      <c r="W39" s="66"/>
      <c r="X39" s="66"/>
      <c r="Y39" s="66"/>
      <c r="Z39" s="66"/>
      <c r="AA39" s="66"/>
      <c r="AB39" s="66"/>
      <c r="AC39" s="66"/>
      <c r="AD39" s="66"/>
    </row>
    <row r="40" spans="1:60">
      <c r="C40" s="290"/>
      <c r="D40" s="291"/>
      <c r="E40" s="291"/>
      <c r="F40" s="291"/>
      <c r="G40" s="291"/>
      <c r="H40" s="291"/>
      <c r="I40" s="291"/>
      <c r="J40" s="291"/>
      <c r="K40" s="291"/>
      <c r="L40" s="291"/>
      <c r="M40" s="291"/>
      <c r="N40" s="291"/>
      <c r="O40" s="291"/>
      <c r="P40" s="291"/>
      <c r="Q40" s="291"/>
      <c r="R40" s="292"/>
      <c r="U40" s="66"/>
      <c r="V40" s="66"/>
      <c r="W40" s="66"/>
      <c r="X40" s="66"/>
      <c r="Y40" s="66"/>
      <c r="Z40" s="66"/>
      <c r="AA40" s="66"/>
      <c r="AB40" s="66"/>
      <c r="AC40" s="66"/>
      <c r="AD40" s="66"/>
    </row>
    <row r="41" spans="1:60">
      <c r="C41" s="290"/>
      <c r="D41" s="291"/>
      <c r="E41" s="291"/>
      <c r="F41" s="291"/>
      <c r="G41" s="291"/>
      <c r="H41" s="291"/>
      <c r="I41" s="291"/>
      <c r="J41" s="291"/>
      <c r="K41" s="291"/>
      <c r="L41" s="291"/>
      <c r="M41" s="291"/>
      <c r="N41" s="291"/>
      <c r="O41" s="291"/>
      <c r="P41" s="291"/>
      <c r="Q41" s="291"/>
      <c r="R41" s="292"/>
      <c r="U41" s="66"/>
      <c r="V41" s="66"/>
      <c r="W41" s="66"/>
      <c r="X41" s="66"/>
      <c r="Y41" s="66"/>
      <c r="Z41" s="66"/>
      <c r="AA41" s="66"/>
      <c r="AB41" s="66"/>
      <c r="AC41" s="66"/>
      <c r="AD41" s="66"/>
    </row>
    <row r="42" spans="1:60">
      <c r="C42" s="290"/>
      <c r="D42" s="291"/>
      <c r="E42" s="291"/>
      <c r="F42" s="291"/>
      <c r="G42" s="291"/>
      <c r="H42" s="291"/>
      <c r="I42" s="291"/>
      <c r="J42" s="291"/>
      <c r="K42" s="291"/>
      <c r="L42" s="291"/>
      <c r="M42" s="291"/>
      <c r="N42" s="291"/>
      <c r="O42" s="291"/>
      <c r="P42" s="291"/>
      <c r="Q42" s="291"/>
      <c r="R42" s="292"/>
      <c r="U42" s="66"/>
      <c r="V42" s="66"/>
      <c r="W42" s="66"/>
      <c r="X42" s="66"/>
      <c r="Y42" s="66"/>
      <c r="Z42" s="66"/>
      <c r="AA42" s="66"/>
      <c r="AB42" s="66"/>
      <c r="AC42" s="66"/>
      <c r="AD42" s="66"/>
    </row>
    <row r="43" spans="1:60">
      <c r="C43" s="290"/>
      <c r="D43" s="291"/>
      <c r="E43" s="291"/>
      <c r="F43" s="291"/>
      <c r="G43" s="291"/>
      <c r="H43" s="291"/>
      <c r="I43" s="291"/>
      <c r="J43" s="291"/>
      <c r="K43" s="291"/>
      <c r="L43" s="291"/>
      <c r="M43" s="291"/>
      <c r="N43" s="291"/>
      <c r="O43" s="291"/>
      <c r="P43" s="291"/>
      <c r="Q43" s="291"/>
      <c r="R43" s="292"/>
      <c r="U43" s="66"/>
      <c r="V43" s="66"/>
      <c r="W43" s="66"/>
      <c r="X43" s="66"/>
      <c r="Y43" s="66"/>
      <c r="Z43" s="66"/>
      <c r="AA43" s="66"/>
      <c r="AB43" s="66"/>
      <c r="AC43" s="66"/>
      <c r="AD43" s="66"/>
    </row>
    <row r="44" spans="1:60" s="110" customFormat="1">
      <c r="A44" s="66"/>
      <c r="C44" s="300"/>
      <c r="D44" s="300"/>
      <c r="E44" s="300"/>
      <c r="F44" s="300"/>
      <c r="G44" s="300"/>
      <c r="H44" s="300"/>
      <c r="I44" s="300"/>
      <c r="J44" s="300"/>
      <c r="K44" s="300"/>
      <c r="L44" s="300"/>
      <c r="M44" s="300"/>
      <c r="N44" s="300"/>
      <c r="O44" s="300"/>
      <c r="P44" s="300"/>
      <c r="Q44" s="111"/>
      <c r="R44" s="112"/>
      <c r="T44" s="66"/>
      <c r="U44" s="66"/>
      <c r="V44" s="66"/>
      <c r="W44" s="66"/>
      <c r="X44" s="66"/>
      <c r="Y44" s="66"/>
      <c r="Z44" s="66"/>
      <c r="AA44" s="66"/>
      <c r="AB44" s="66"/>
      <c r="AC44" s="66"/>
      <c r="AD44" s="66"/>
      <c r="AE44" s="66"/>
      <c r="AF44" s="66"/>
      <c r="AG44" s="66"/>
      <c r="AH44" s="66"/>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row>
    <row r="45" spans="1:60" s="66" customFormat="1">
      <c r="C45" s="87"/>
      <c r="M45" s="87"/>
      <c r="O45" s="87"/>
      <c r="P45" s="114"/>
      <c r="Q45" s="114"/>
      <c r="R45" s="114"/>
      <c r="V45" s="88"/>
      <c r="Z45" s="87"/>
    </row>
    <row r="46" spans="1:60" s="66" customFormat="1">
      <c r="C46" s="87"/>
      <c r="M46" s="87"/>
      <c r="O46" s="87"/>
      <c r="P46" s="114"/>
      <c r="Q46" s="114"/>
      <c r="R46" s="114"/>
      <c r="V46" s="88"/>
      <c r="Z46" s="87"/>
    </row>
    <row r="47" spans="1:60" s="66" customFormat="1">
      <c r="C47" s="87"/>
      <c r="M47" s="87"/>
      <c r="O47" s="87"/>
      <c r="P47" s="114"/>
      <c r="Q47" s="114"/>
      <c r="R47" s="114"/>
      <c r="V47" s="88"/>
      <c r="Z47" s="87"/>
    </row>
    <row r="48" spans="1:60" s="66" customFormat="1">
      <c r="C48" s="87"/>
      <c r="M48" s="87"/>
      <c r="O48" s="87"/>
      <c r="P48" s="114"/>
      <c r="Q48" s="114"/>
      <c r="R48" s="114"/>
      <c r="V48" s="88"/>
      <c r="Z48" s="87"/>
    </row>
    <row r="49" spans="3:26" s="66" customFormat="1">
      <c r="C49" s="87"/>
      <c r="M49" s="87"/>
      <c r="O49" s="87"/>
      <c r="P49" s="114"/>
      <c r="Q49" s="114"/>
      <c r="R49" s="114"/>
      <c r="V49" s="88"/>
      <c r="Z49" s="87"/>
    </row>
    <row r="50" spans="3:26" s="66" customFormat="1">
      <c r="C50" s="87"/>
      <c r="M50" s="87"/>
      <c r="O50" s="87"/>
      <c r="P50" s="114"/>
      <c r="Q50" s="114"/>
      <c r="R50" s="114"/>
      <c r="V50" s="88"/>
      <c r="Z50" s="87"/>
    </row>
    <row r="51" spans="3:26" s="66" customFormat="1">
      <c r="C51" s="87"/>
      <c r="M51" s="87"/>
      <c r="O51" s="87"/>
      <c r="P51" s="114"/>
      <c r="Q51" s="114"/>
      <c r="R51" s="114"/>
      <c r="V51" s="88"/>
      <c r="Z51" s="87"/>
    </row>
    <row r="52" spans="3:26" s="66" customFormat="1">
      <c r="C52" s="87"/>
      <c r="M52" s="87"/>
      <c r="O52" s="87"/>
      <c r="P52" s="114"/>
      <c r="Q52" s="114"/>
      <c r="R52" s="114"/>
      <c r="V52" s="88"/>
      <c r="Z52" s="87"/>
    </row>
    <row r="53" spans="3:26" s="66" customFormat="1">
      <c r="C53" s="87"/>
      <c r="M53" s="87"/>
      <c r="O53" s="87"/>
      <c r="P53" s="114"/>
      <c r="Q53" s="114"/>
      <c r="R53" s="114"/>
      <c r="V53" s="88"/>
      <c r="Z53" s="87"/>
    </row>
    <row r="54" spans="3:26" s="66" customFormat="1">
      <c r="C54" s="87"/>
      <c r="M54" s="87"/>
      <c r="O54" s="87"/>
      <c r="P54" s="114"/>
      <c r="Q54" s="114"/>
      <c r="R54" s="114"/>
      <c r="V54" s="88"/>
      <c r="Z54" s="87"/>
    </row>
    <row r="55" spans="3:26" s="66" customFormat="1">
      <c r="C55" s="87"/>
      <c r="M55" s="87"/>
      <c r="O55" s="87"/>
      <c r="P55" s="114"/>
      <c r="Q55" s="114"/>
      <c r="R55" s="114"/>
      <c r="V55" s="88"/>
      <c r="Z55" s="87"/>
    </row>
    <row r="56" spans="3:26" s="66" customFormat="1">
      <c r="C56" s="87"/>
      <c r="M56" s="87"/>
      <c r="O56" s="87"/>
      <c r="P56" s="114"/>
      <c r="Q56" s="114"/>
      <c r="R56" s="114"/>
      <c r="V56" s="88"/>
      <c r="Z56" s="87"/>
    </row>
    <row r="57" spans="3:26" s="66" customFormat="1">
      <c r="C57" s="87"/>
      <c r="M57" s="87"/>
      <c r="O57" s="87"/>
      <c r="P57" s="114"/>
      <c r="Q57" s="114"/>
      <c r="R57" s="114"/>
      <c r="V57" s="88"/>
      <c r="Z57" s="87"/>
    </row>
    <row r="58" spans="3:26" s="66" customFormat="1">
      <c r="C58" s="87"/>
      <c r="M58" s="87"/>
      <c r="O58" s="87"/>
      <c r="P58" s="114"/>
      <c r="Q58" s="114"/>
      <c r="R58" s="114"/>
      <c r="V58" s="88"/>
      <c r="Z58" s="87"/>
    </row>
    <row r="59" spans="3:26" s="66" customFormat="1">
      <c r="C59" s="87"/>
      <c r="M59" s="87"/>
      <c r="O59" s="87"/>
      <c r="P59" s="114"/>
      <c r="Q59" s="114"/>
      <c r="R59" s="114"/>
      <c r="V59" s="88"/>
      <c r="Z59" s="87"/>
    </row>
    <row r="60" spans="3:26" s="66" customFormat="1">
      <c r="C60" s="87"/>
      <c r="M60" s="87"/>
      <c r="O60" s="87"/>
      <c r="P60" s="114"/>
      <c r="Q60" s="114"/>
      <c r="R60" s="114"/>
      <c r="V60" s="88"/>
      <c r="Z60" s="87"/>
    </row>
    <row r="61" spans="3:26" s="66" customFormat="1">
      <c r="C61" s="87"/>
      <c r="M61" s="87"/>
      <c r="O61" s="87"/>
      <c r="P61" s="114"/>
      <c r="Q61" s="114"/>
      <c r="R61" s="114"/>
      <c r="V61" s="88"/>
      <c r="Z61" s="87"/>
    </row>
    <row r="62" spans="3:26" s="66" customFormat="1">
      <c r="C62" s="87"/>
      <c r="M62" s="87"/>
      <c r="O62" s="87"/>
      <c r="P62" s="114"/>
      <c r="Q62" s="114"/>
      <c r="R62" s="114"/>
      <c r="V62" s="88"/>
      <c r="Z62" s="87"/>
    </row>
    <row r="63" spans="3:26" s="66" customFormat="1">
      <c r="C63" s="87"/>
      <c r="M63" s="87"/>
      <c r="O63" s="87"/>
      <c r="P63" s="114"/>
      <c r="Q63" s="114"/>
      <c r="R63" s="114"/>
      <c r="V63" s="88"/>
      <c r="Z63" s="87"/>
    </row>
    <row r="64" spans="3:26" s="66" customFormat="1">
      <c r="C64" s="87"/>
      <c r="M64" s="87"/>
      <c r="O64" s="87"/>
      <c r="P64" s="114"/>
      <c r="Q64" s="114"/>
      <c r="R64" s="114"/>
      <c r="V64" s="88"/>
      <c r="Z64" s="87"/>
    </row>
    <row r="65" spans="3:26" s="66" customFormat="1">
      <c r="C65" s="87"/>
      <c r="M65" s="87"/>
      <c r="O65" s="87"/>
      <c r="P65" s="114"/>
      <c r="Q65" s="114"/>
      <c r="R65" s="114"/>
      <c r="V65" s="88"/>
      <c r="Z65" s="87"/>
    </row>
    <row r="66" spans="3:26" s="66" customFormat="1">
      <c r="C66" s="87"/>
      <c r="M66" s="87"/>
      <c r="O66" s="87"/>
      <c r="P66" s="114"/>
      <c r="Q66" s="114"/>
      <c r="R66" s="114"/>
      <c r="V66" s="88"/>
      <c r="Z66" s="87"/>
    </row>
    <row r="67" spans="3:26" s="66" customFormat="1">
      <c r="C67" s="87"/>
      <c r="M67" s="87"/>
      <c r="O67" s="87"/>
      <c r="P67" s="114"/>
      <c r="Q67" s="114"/>
      <c r="R67" s="114"/>
      <c r="V67" s="88"/>
      <c r="Z67" s="87"/>
    </row>
    <row r="68" spans="3:26" s="66" customFormat="1">
      <c r="C68" s="87"/>
      <c r="M68" s="87"/>
      <c r="O68" s="87"/>
      <c r="P68" s="114"/>
      <c r="Q68" s="114"/>
      <c r="R68" s="114"/>
      <c r="V68" s="88"/>
      <c r="Z68" s="87"/>
    </row>
    <row r="69" spans="3:26" s="66" customFormat="1">
      <c r="C69" s="87"/>
      <c r="M69" s="87"/>
      <c r="O69" s="87"/>
      <c r="P69" s="114"/>
      <c r="Q69" s="114"/>
      <c r="R69" s="114"/>
      <c r="V69" s="88"/>
      <c r="Z69" s="87"/>
    </row>
    <row r="70" spans="3:26" s="66" customFormat="1">
      <c r="C70" s="87"/>
      <c r="M70" s="87"/>
      <c r="O70" s="87"/>
      <c r="P70" s="114"/>
      <c r="Q70" s="114"/>
      <c r="R70" s="114"/>
      <c r="V70" s="88"/>
      <c r="Z70" s="87"/>
    </row>
    <row r="71" spans="3:26" s="66" customFormat="1">
      <c r="C71" s="87"/>
      <c r="M71" s="87"/>
      <c r="O71" s="87"/>
      <c r="P71" s="114"/>
      <c r="Q71" s="114"/>
      <c r="R71" s="114"/>
      <c r="V71" s="88"/>
      <c r="Z71" s="87"/>
    </row>
    <row r="72" spans="3:26" s="66" customFormat="1">
      <c r="C72" s="87"/>
      <c r="M72" s="87"/>
      <c r="O72" s="87"/>
      <c r="P72" s="114"/>
      <c r="Q72" s="114"/>
      <c r="R72" s="114"/>
      <c r="V72" s="88"/>
      <c r="Z72" s="87"/>
    </row>
    <row r="73" spans="3:26" s="66" customFormat="1">
      <c r="C73" s="87"/>
      <c r="M73" s="87"/>
      <c r="O73" s="87"/>
      <c r="P73" s="114"/>
      <c r="Q73" s="114"/>
      <c r="R73" s="114"/>
      <c r="V73" s="88"/>
      <c r="Z73" s="87"/>
    </row>
    <row r="74" spans="3:26" s="66" customFormat="1">
      <c r="C74" s="87"/>
      <c r="M74" s="87"/>
      <c r="O74" s="87"/>
      <c r="P74" s="114"/>
      <c r="Q74" s="114"/>
      <c r="R74" s="114"/>
      <c r="V74" s="88"/>
      <c r="Z74" s="87"/>
    </row>
    <row r="75" spans="3:26" s="66" customFormat="1">
      <c r="C75" s="87"/>
      <c r="M75" s="87"/>
      <c r="O75" s="87"/>
      <c r="P75" s="114"/>
      <c r="Q75" s="114"/>
      <c r="R75" s="114"/>
      <c r="V75" s="88"/>
      <c r="Z75" s="87"/>
    </row>
    <row r="76" spans="3:26" s="66" customFormat="1">
      <c r="C76" s="87"/>
      <c r="M76" s="87"/>
      <c r="O76" s="87"/>
      <c r="P76" s="114"/>
      <c r="Q76" s="114"/>
      <c r="R76" s="114"/>
      <c r="V76" s="88"/>
      <c r="Z76" s="87"/>
    </row>
    <row r="77" spans="3:26" s="66" customFormat="1">
      <c r="C77" s="87"/>
      <c r="M77" s="87"/>
      <c r="O77" s="87"/>
      <c r="P77" s="114"/>
      <c r="Q77" s="114"/>
      <c r="R77" s="114"/>
      <c r="V77" s="88"/>
      <c r="Z77" s="87"/>
    </row>
    <row r="78" spans="3:26" s="66" customFormat="1">
      <c r="C78" s="87"/>
      <c r="M78" s="87"/>
      <c r="O78" s="87"/>
      <c r="P78" s="114"/>
      <c r="Q78" s="114"/>
      <c r="R78" s="114"/>
      <c r="V78" s="88"/>
      <c r="Z78" s="87"/>
    </row>
    <row r="79" spans="3:26" s="66" customFormat="1">
      <c r="C79" s="87"/>
      <c r="M79" s="87"/>
      <c r="O79" s="87"/>
      <c r="P79" s="114"/>
      <c r="Q79" s="114"/>
      <c r="R79" s="114"/>
      <c r="V79" s="88"/>
      <c r="Z79" s="87"/>
    </row>
    <row r="80" spans="3:26" s="66" customFormat="1">
      <c r="C80" s="87"/>
      <c r="M80" s="87"/>
      <c r="O80" s="87"/>
      <c r="P80" s="114"/>
      <c r="Q80" s="114"/>
      <c r="R80" s="114"/>
      <c r="V80" s="88"/>
      <c r="Z80" s="87"/>
    </row>
    <row r="81" spans="3:26" s="66" customFormat="1">
      <c r="C81" s="87"/>
      <c r="M81" s="87"/>
      <c r="O81" s="87"/>
      <c r="P81" s="114"/>
      <c r="Q81" s="114"/>
      <c r="R81" s="114"/>
      <c r="V81" s="88"/>
      <c r="Z81" s="87"/>
    </row>
    <row r="82" spans="3:26" s="66" customFormat="1">
      <c r="C82" s="87"/>
      <c r="M82" s="87"/>
      <c r="O82" s="87"/>
      <c r="P82" s="114"/>
      <c r="Q82" s="114"/>
      <c r="R82" s="114"/>
      <c r="V82" s="88"/>
      <c r="Z82" s="87"/>
    </row>
    <row r="83" spans="3:26" s="66" customFormat="1">
      <c r="C83" s="87"/>
      <c r="M83" s="87"/>
      <c r="O83" s="87"/>
      <c r="P83" s="114"/>
      <c r="Q83" s="114"/>
      <c r="R83" s="114"/>
      <c r="V83" s="88"/>
      <c r="Z83" s="87"/>
    </row>
    <row r="84" spans="3:26" s="66" customFormat="1">
      <c r="C84" s="87"/>
      <c r="M84" s="87"/>
      <c r="O84" s="87"/>
      <c r="P84" s="114"/>
      <c r="Q84" s="114"/>
      <c r="R84" s="114"/>
      <c r="V84" s="88"/>
      <c r="Z84" s="87"/>
    </row>
    <row r="85" spans="3:26" s="66" customFormat="1">
      <c r="C85" s="87"/>
      <c r="M85" s="87"/>
      <c r="O85" s="87"/>
      <c r="P85" s="114"/>
      <c r="Q85" s="114"/>
      <c r="R85" s="114"/>
      <c r="V85" s="88"/>
      <c r="Z85" s="87"/>
    </row>
    <row r="86" spans="3:26" s="66" customFormat="1">
      <c r="C86" s="87"/>
      <c r="M86" s="87"/>
      <c r="O86" s="87"/>
      <c r="P86" s="114"/>
      <c r="Q86" s="114"/>
      <c r="R86" s="114"/>
      <c r="V86" s="88"/>
      <c r="Z86" s="87"/>
    </row>
    <row r="87" spans="3:26" s="66" customFormat="1">
      <c r="C87" s="87"/>
      <c r="M87" s="87"/>
      <c r="O87" s="87"/>
      <c r="P87" s="114"/>
      <c r="Q87" s="114"/>
      <c r="R87" s="114"/>
      <c r="V87" s="88"/>
      <c r="Z87" s="87"/>
    </row>
    <row r="88" spans="3:26" s="66" customFormat="1">
      <c r="C88" s="87"/>
      <c r="M88" s="87"/>
      <c r="O88" s="87"/>
      <c r="P88" s="114"/>
      <c r="Q88" s="114"/>
      <c r="R88" s="114"/>
      <c r="V88" s="88"/>
      <c r="Z88" s="87"/>
    </row>
    <row r="89" spans="3:26" s="66" customFormat="1">
      <c r="C89" s="87"/>
      <c r="M89" s="87"/>
      <c r="O89" s="87"/>
      <c r="P89" s="114"/>
      <c r="Q89" s="114"/>
      <c r="R89" s="114"/>
      <c r="V89" s="88"/>
      <c r="Z89" s="87"/>
    </row>
    <row r="90" spans="3:26" s="66" customFormat="1">
      <c r="C90" s="87"/>
      <c r="M90" s="87"/>
      <c r="O90" s="87"/>
      <c r="P90" s="114"/>
      <c r="Q90" s="114"/>
      <c r="R90" s="114"/>
      <c r="V90" s="88"/>
      <c r="Z90" s="87"/>
    </row>
    <row r="91" spans="3:26" s="66" customFormat="1">
      <c r="C91" s="87"/>
      <c r="M91" s="87"/>
      <c r="O91" s="87"/>
      <c r="P91" s="114"/>
      <c r="Q91" s="114"/>
      <c r="R91" s="114"/>
      <c r="V91" s="88"/>
      <c r="Z91" s="87"/>
    </row>
    <row r="92" spans="3:26" s="66" customFormat="1">
      <c r="C92" s="87"/>
      <c r="M92" s="87"/>
      <c r="O92" s="87"/>
      <c r="P92" s="114"/>
      <c r="Q92" s="114"/>
      <c r="R92" s="114"/>
      <c r="V92" s="88"/>
      <c r="Z92" s="87"/>
    </row>
    <row r="93" spans="3:26" s="66" customFormat="1">
      <c r="C93" s="87"/>
      <c r="M93" s="87"/>
      <c r="O93" s="87"/>
      <c r="P93" s="114"/>
      <c r="Q93" s="114"/>
      <c r="R93" s="114"/>
      <c r="V93" s="88"/>
      <c r="Z93" s="87"/>
    </row>
    <row r="94" spans="3:26" s="66" customFormat="1">
      <c r="C94" s="87"/>
      <c r="M94" s="87"/>
      <c r="O94" s="87"/>
      <c r="P94" s="114"/>
      <c r="Q94" s="114"/>
      <c r="R94" s="114"/>
      <c r="V94" s="88"/>
      <c r="Z94" s="87"/>
    </row>
    <row r="95" spans="3:26" s="66" customFormat="1">
      <c r="C95" s="87"/>
      <c r="M95" s="87"/>
      <c r="O95" s="87"/>
      <c r="P95" s="114"/>
      <c r="Q95" s="114"/>
      <c r="R95" s="114"/>
      <c r="V95" s="88"/>
      <c r="Z95" s="87"/>
    </row>
    <row r="96" spans="3:26" s="66" customFormat="1">
      <c r="C96" s="87"/>
      <c r="M96" s="87"/>
      <c r="O96" s="87"/>
      <c r="P96" s="114"/>
      <c r="Q96" s="114"/>
      <c r="R96" s="114"/>
      <c r="V96" s="88"/>
      <c r="Z96" s="87"/>
    </row>
    <row r="97" spans="3:26" s="66" customFormat="1">
      <c r="C97" s="87"/>
      <c r="M97" s="87"/>
      <c r="O97" s="87"/>
      <c r="P97" s="114"/>
      <c r="Q97" s="114"/>
      <c r="R97" s="114"/>
      <c r="V97" s="88"/>
      <c r="Z97" s="87"/>
    </row>
    <row r="98" spans="3:26" s="66" customFormat="1">
      <c r="C98" s="87"/>
      <c r="M98" s="87"/>
      <c r="O98" s="87"/>
      <c r="P98" s="114"/>
      <c r="Q98" s="114"/>
      <c r="R98" s="114"/>
      <c r="V98" s="88"/>
      <c r="Z98" s="87"/>
    </row>
    <row r="99" spans="3:26" s="66" customFormat="1">
      <c r="C99" s="87"/>
      <c r="M99" s="87"/>
      <c r="O99" s="87"/>
      <c r="P99" s="114"/>
      <c r="Q99" s="114"/>
      <c r="R99" s="114"/>
      <c r="V99" s="88"/>
      <c r="Z99" s="87"/>
    </row>
    <row r="100" spans="3:26" s="66" customFormat="1">
      <c r="C100" s="87"/>
      <c r="M100" s="87"/>
      <c r="O100" s="87"/>
      <c r="P100" s="114"/>
      <c r="Q100" s="114"/>
      <c r="R100" s="114"/>
      <c r="V100" s="88"/>
      <c r="Z100" s="87"/>
    </row>
    <row r="101" spans="3:26" s="66" customFormat="1">
      <c r="C101" s="87"/>
      <c r="M101" s="87"/>
      <c r="O101" s="87"/>
      <c r="P101" s="114"/>
      <c r="Q101" s="114"/>
      <c r="R101" s="114"/>
      <c r="V101" s="88"/>
      <c r="Z101" s="87"/>
    </row>
    <row r="102" spans="3:26" s="66" customFormat="1">
      <c r="C102" s="87"/>
      <c r="M102" s="87"/>
      <c r="O102" s="87"/>
      <c r="P102" s="114"/>
      <c r="Q102" s="114"/>
      <c r="R102" s="114"/>
      <c r="V102" s="88"/>
      <c r="Z102" s="87"/>
    </row>
    <row r="103" spans="3:26" s="66" customFormat="1">
      <c r="C103" s="87"/>
      <c r="M103" s="87"/>
      <c r="O103" s="87"/>
      <c r="P103" s="114"/>
      <c r="Q103" s="114"/>
      <c r="R103" s="114"/>
      <c r="V103" s="88"/>
      <c r="Z103" s="87"/>
    </row>
    <row r="104" spans="3:26" s="66" customFormat="1">
      <c r="C104" s="87"/>
      <c r="M104" s="87"/>
      <c r="O104" s="87"/>
      <c r="P104" s="114"/>
      <c r="Q104" s="114"/>
      <c r="R104" s="114"/>
      <c r="V104" s="88"/>
      <c r="Z104" s="87"/>
    </row>
  </sheetData>
  <sheetProtection algorithmName="SHA-512" hashValue="P8QYS1B9voK76+LI8iXbt/NOkKfDcyDDt9EQ8iYllXZwwnA50Y8fjDV0/q0KfWw6wkPEJb74ERj5wVrYkwVe1w==" saltValue="q8rjXulo/zVwpVlWYUEKKg==" spinCount="100000" sheet="1" selectLockedCells="1"/>
  <mergeCells count="39">
    <mergeCell ref="F7:G7"/>
    <mergeCell ref="C9:D9"/>
    <mergeCell ref="D13:E13"/>
    <mergeCell ref="D14:E14"/>
    <mergeCell ref="D15:E15"/>
    <mergeCell ref="C44:P44"/>
    <mergeCell ref="H16:K16"/>
    <mergeCell ref="H17:K17"/>
    <mergeCell ref="D22:E22"/>
    <mergeCell ref="D23:E23"/>
    <mergeCell ref="D24:E24"/>
    <mergeCell ref="D25:E25"/>
    <mergeCell ref="D26:E26"/>
    <mergeCell ref="D27:E27"/>
    <mergeCell ref="D16:E16"/>
    <mergeCell ref="D17:E17"/>
    <mergeCell ref="D18:E18"/>
    <mergeCell ref="D19:E19"/>
    <mergeCell ref="D20:E20"/>
    <mergeCell ref="D21:E21"/>
    <mergeCell ref="C41:R41"/>
    <mergeCell ref="V1:AA1"/>
    <mergeCell ref="H19:K19"/>
    <mergeCell ref="H20:K20"/>
    <mergeCell ref="H21:K21"/>
    <mergeCell ref="H22:K22"/>
    <mergeCell ref="R1:R2"/>
    <mergeCell ref="H18:K18"/>
    <mergeCell ref="H13:K13"/>
    <mergeCell ref="H14:K14"/>
    <mergeCell ref="H15:K15"/>
    <mergeCell ref="C42:R42"/>
    <mergeCell ref="C43:R43"/>
    <mergeCell ref="C40:R40"/>
    <mergeCell ref="H23:K23"/>
    <mergeCell ref="H24:K24"/>
    <mergeCell ref="H25:K25"/>
    <mergeCell ref="H26:K26"/>
    <mergeCell ref="H27:K27"/>
  </mergeCells>
  <phoneticPr fontId="11" type="noConversion"/>
  <conditionalFormatting sqref="J7">
    <cfRule type="containsText" dxfId="9" priority="11" operator="containsText" text="nee">
      <formula>NOT(ISERROR(SEARCH("nee",J7)))</formula>
    </cfRule>
    <cfRule type="containsText" dxfId="8" priority="12" operator="containsText" text="Ja">
      <formula>NOT(ISERROR(SEARCH("Ja",J7)))</formula>
    </cfRule>
  </conditionalFormatting>
  <conditionalFormatting sqref="N7">
    <cfRule type="containsText" dxfId="7" priority="9" operator="containsText" text="Ja">
      <formula>NOT(ISERROR(SEARCH("Ja",N7)))</formula>
    </cfRule>
    <cfRule type="containsText" dxfId="6" priority="10" operator="containsText" text="Nee">
      <formula>NOT(ISERROR(SEARCH("Nee",N7)))</formula>
    </cfRule>
  </conditionalFormatting>
  <conditionalFormatting sqref="F7">
    <cfRule type="containsText" dxfId="5" priority="5" operator="containsText" text="Ja">
      <formula>NOT(ISERROR(SEARCH("Ja",F7)))</formula>
    </cfRule>
    <cfRule type="containsText" dxfId="4" priority="6" operator="containsText" text="Nee">
      <formula>NOT(ISERROR(SEARCH("Nee",F7)))</formula>
    </cfRule>
  </conditionalFormatting>
  <dataValidations xWindow="1283" yWindow="524" count="1">
    <dataValidation type="whole" allowBlank="1" showInputMessage="1" showErrorMessage="1" errorTitle="Niet correct bouwjaar" error="Voer een correct bouwjaar in." sqref="M13:M27" xr:uid="{8A50E563-AA82-4C56-895A-62D595CF381A}">
      <formula1>1300</formula1>
      <formula2>2030</formula2>
    </dataValidation>
  </dataValidations>
  <printOptions horizontalCentered="1"/>
  <pageMargins left="0.11811023622047245" right="0.11811023622047245" top="0.39370078740157483" bottom="0.39370078740157483" header="0.31496062992125984" footer="0.31496062992125984"/>
  <pageSetup paperSize="9" scale="70" orientation="landscape" r:id="rId1"/>
  <headerFooter>
    <oddFooter>&amp;LOnderbouwing Professionaliteitstoets (versie V1.1_25-02-2021)&amp;CPrint datum: &amp;D&amp;R[ &amp;P / &amp;N ]</oddFooter>
  </headerFooter>
  <ignoredErrors>
    <ignoredError sqref="O9" formula="1"/>
  </ignoredErrors>
  <drawing r:id="rId2"/>
  <extLst>
    <ext xmlns:x14="http://schemas.microsoft.com/office/spreadsheetml/2009/9/main" uri="{CCE6A557-97BC-4b89-ADB6-D9C93CAAB3DF}">
      <x14:dataValidations xmlns:xm="http://schemas.microsoft.com/office/excel/2006/main" xWindow="1283" yWindow="524" count="1">
        <x14:dataValidation type="list" allowBlank="1" showInputMessage="1" showErrorMessage="1" xr:uid="{1D4EFA11-E9AD-4492-B3E7-949E5D4D1BB8}">
          <x14:formula1>
            <xm:f>DD!$G$5:$G$12</xm:f>
          </x14:formula1>
          <xm:sqref>D13:E27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03869-86B4-41BF-A1FD-FB39E93316B9}">
  <sheetPr codeName="Blad3">
    <tabColor rgb="FF134B88"/>
  </sheetPr>
  <dimension ref="A1:BA259"/>
  <sheetViews>
    <sheetView showGridLines="0" zoomScaleNormal="100" workbookViewId="0">
      <pane ySplit="7" topLeftCell="A8" activePane="bottomLeft" state="frozen"/>
      <selection pane="bottomLeft" activeCell="D8" sqref="D8"/>
    </sheetView>
  </sheetViews>
  <sheetFormatPr defaultColWidth="9.140625" defaultRowHeight="15"/>
  <cols>
    <col min="1" max="1" width="1.7109375" style="66" customWidth="1"/>
    <col min="2" max="2" width="1.7109375" style="67" customWidth="1"/>
    <col min="3" max="3" width="5.7109375" style="69" customWidth="1"/>
    <col min="4" max="4" width="10.5703125" style="69" customWidth="1"/>
    <col min="5" max="5" width="5.140625" style="69" customWidth="1"/>
    <col min="6" max="6" width="7.85546875" style="69" customWidth="1"/>
    <col min="7" max="7" width="32.140625" style="69" customWidth="1"/>
    <col min="8" max="8" width="29.5703125" style="67" customWidth="1"/>
    <col min="9" max="9" width="23.7109375" style="67" customWidth="1"/>
    <col min="10" max="10" width="10.140625" style="67" customWidth="1"/>
    <col min="11" max="11" width="17.140625" style="67" customWidth="1"/>
    <col min="12" max="12" width="14" style="69" customWidth="1"/>
    <col min="13" max="13" width="14" style="67" customWidth="1"/>
    <col min="14" max="14" width="14" style="69" customWidth="1"/>
    <col min="15" max="15" width="1.7109375" style="67" customWidth="1"/>
    <col min="16" max="16" width="9.140625" style="66" customWidth="1"/>
    <col min="17" max="17" width="1.7109375" style="67" hidden="1" customWidth="1"/>
    <col min="18" max="18" width="15.85546875" style="72" hidden="1" customWidth="1"/>
    <col min="19" max="19" width="14.85546875" style="67" hidden="1" customWidth="1"/>
    <col min="20" max="20" width="12.85546875" style="67" hidden="1" customWidth="1"/>
    <col min="21" max="21" width="13.28515625" style="67" hidden="1" customWidth="1"/>
    <col min="22" max="22" width="1.7109375" style="67" hidden="1" customWidth="1"/>
    <col min="23" max="23" width="9.140625" style="66" customWidth="1"/>
    <col min="24" max="53" width="9.140625" style="66"/>
    <col min="54" max="16384" width="9.140625" style="67"/>
  </cols>
  <sheetData>
    <row r="1" spans="1:53" ht="17.25">
      <c r="C1" s="68" t="s">
        <v>257</v>
      </c>
      <c r="D1" s="68"/>
      <c r="E1" s="68"/>
      <c r="F1" s="68"/>
      <c r="G1" s="68"/>
      <c r="I1" s="222" t="str">
        <f>IF(G4=0,"Invullen datum op tabblad 'Formulier Professionaliteit'","")</f>
        <v>Invullen datum op tabblad 'Formulier Professionaliteit'</v>
      </c>
      <c r="N1" s="264"/>
      <c r="R1" s="296" t="s">
        <v>130</v>
      </c>
      <c r="S1" s="296"/>
      <c r="T1" s="296"/>
      <c r="U1" s="296"/>
    </row>
    <row r="2" spans="1:53">
      <c r="C2" s="71" t="str">
        <f>"Bijlage: "&amp; 'Formulier Professionaliteit'!$C$1 &amp; "| Aanvrager: "&amp;  'Formulier Professionaliteit'!$E$10</f>
        <v xml:space="preserve">Bijlage: Formulier: Vragenlijst ter bepaling status professionaliteit aanvrager (V1.1) | Aanvrager: </v>
      </c>
      <c r="D2" s="133"/>
      <c r="E2" s="133"/>
      <c r="F2" s="133"/>
      <c r="G2" s="133"/>
      <c r="N2" s="264"/>
    </row>
    <row r="3" spans="1:53">
      <c r="R3" s="73" t="s">
        <v>127</v>
      </c>
    </row>
    <row r="4" spans="1:53" s="75" customFormat="1" ht="24.95" customHeight="1">
      <c r="A4" s="74"/>
      <c r="C4" s="134"/>
      <c r="D4" s="135" t="s">
        <v>95</v>
      </c>
      <c r="E4" s="134"/>
      <c r="F4" s="134"/>
      <c r="G4" s="136">
        <f>'Formulier Professionaliteit'!O11</f>
        <v>0</v>
      </c>
      <c r="H4" s="137" t="s">
        <v>96</v>
      </c>
      <c r="I4" s="138">
        <f>R4</f>
        <v>0</v>
      </c>
      <c r="J4" s="125"/>
      <c r="K4" s="139" t="s">
        <v>97</v>
      </c>
      <c r="L4" s="125">
        <f>SUM(L8:L22)</f>
        <v>0</v>
      </c>
      <c r="M4" s="125">
        <f>SUM(M8:M22)</f>
        <v>0</v>
      </c>
      <c r="N4" s="125">
        <f>SUM(N8:N22)</f>
        <v>0</v>
      </c>
      <c r="P4" s="74"/>
      <c r="R4" s="98">
        <f>SUM(R8:R22)</f>
        <v>0</v>
      </c>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row>
    <row r="5" spans="1:53" ht="17.25" customHeight="1">
      <c r="D5" s="100" t="s">
        <v>177</v>
      </c>
      <c r="G5" s="140" t="s">
        <v>189</v>
      </c>
      <c r="L5" s="67"/>
    </row>
    <row r="6" spans="1:53">
      <c r="C6" s="76" t="s">
        <v>27</v>
      </c>
      <c r="D6" s="76" t="s">
        <v>51</v>
      </c>
      <c r="E6" s="76" t="s">
        <v>128</v>
      </c>
      <c r="F6" s="76" t="s">
        <v>179</v>
      </c>
      <c r="G6" s="77" t="s">
        <v>98</v>
      </c>
      <c r="H6" s="77" t="s">
        <v>99</v>
      </c>
      <c r="I6" s="77" t="s">
        <v>100</v>
      </c>
      <c r="J6" s="77" t="s">
        <v>101</v>
      </c>
      <c r="K6" s="77" t="s">
        <v>53</v>
      </c>
      <c r="L6" s="78" t="s">
        <v>103</v>
      </c>
      <c r="M6" s="78" t="s">
        <v>104</v>
      </c>
      <c r="N6" s="76" t="s">
        <v>105</v>
      </c>
      <c r="R6" s="79" t="s">
        <v>106</v>
      </c>
      <c r="S6" s="79" t="s">
        <v>175</v>
      </c>
      <c r="T6" s="79" t="s">
        <v>13</v>
      </c>
      <c r="U6" s="79" t="s">
        <v>129</v>
      </c>
    </row>
    <row r="7" spans="1:53" ht="15.75" thickBot="1">
      <c r="C7" s="80"/>
      <c r="D7" s="80"/>
      <c r="E7" s="80"/>
      <c r="F7" s="141" t="s">
        <v>180</v>
      </c>
      <c r="G7" s="142" t="s">
        <v>190</v>
      </c>
      <c r="H7" s="142" t="s">
        <v>190</v>
      </c>
      <c r="I7" s="81"/>
      <c r="J7" s="81"/>
      <c r="K7" s="81"/>
      <c r="L7" s="82" t="s">
        <v>107</v>
      </c>
      <c r="M7" s="82" t="s">
        <v>108</v>
      </c>
      <c r="N7" s="82" t="s">
        <v>109</v>
      </c>
      <c r="R7" s="101"/>
      <c r="S7" s="101" t="s">
        <v>176</v>
      </c>
      <c r="T7" s="101"/>
      <c r="U7" s="101"/>
    </row>
    <row r="8" spans="1:53" ht="15.75" thickTop="1">
      <c r="C8" s="83">
        <v>1</v>
      </c>
      <c r="D8" s="149"/>
      <c r="E8" s="143"/>
      <c r="F8" s="152"/>
      <c r="G8" s="33"/>
      <c r="H8" s="33"/>
      <c r="I8" s="33"/>
      <c r="J8" s="33"/>
      <c r="K8" s="33"/>
      <c r="L8" s="34"/>
      <c r="M8" s="34"/>
      <c r="N8" s="34"/>
      <c r="R8" s="105">
        <f t="shared" ref="R8:R22" si="0">IF(ISTEXT(G8)=TRUE,1,0)</f>
        <v>0</v>
      </c>
      <c r="S8" s="105">
        <f t="shared" ref="S8:S22" si="1">IF(AND(D8&gt;0,G4&gt;0),$G$4-D8,)</f>
        <v>0</v>
      </c>
      <c r="T8" s="105">
        <f>365*3</f>
        <v>1095</v>
      </c>
      <c r="U8" s="105" t="str">
        <f>IF(S8&gt;T8,"Nee","Ja")</f>
        <v>Ja</v>
      </c>
    </row>
    <row r="9" spans="1:53">
      <c r="C9" s="84">
        <v>2</v>
      </c>
      <c r="D9" s="149"/>
      <c r="E9" s="144" t="str">
        <f t="shared" ref="E9:E22" si="2">IF(D9&gt;0,U9,"")</f>
        <v/>
      </c>
      <c r="F9" s="153"/>
      <c r="G9" s="33"/>
      <c r="H9" s="33"/>
      <c r="I9" s="33"/>
      <c r="J9" s="33"/>
      <c r="K9" s="33"/>
      <c r="L9" s="34"/>
      <c r="M9" s="34"/>
      <c r="N9" s="34"/>
      <c r="R9" s="105">
        <f t="shared" si="0"/>
        <v>0</v>
      </c>
      <c r="S9" s="105">
        <f t="shared" si="1"/>
        <v>0</v>
      </c>
      <c r="T9" s="105">
        <f t="shared" ref="T9:T22" si="3">365*3</f>
        <v>1095</v>
      </c>
      <c r="U9" s="105" t="str">
        <f t="shared" ref="U9:U22" si="4">IF(S9&gt;T9,"Nee","Ja")</f>
        <v>Ja</v>
      </c>
    </row>
    <row r="10" spans="1:53">
      <c r="C10" s="147">
        <v>3</v>
      </c>
      <c r="D10" s="150"/>
      <c r="E10" s="145" t="str">
        <f t="shared" si="2"/>
        <v/>
      </c>
      <c r="F10" s="154"/>
      <c r="G10" s="35"/>
      <c r="H10" s="35"/>
      <c r="I10" s="35"/>
      <c r="J10" s="35"/>
      <c r="K10" s="35"/>
      <c r="L10" s="36"/>
      <c r="M10" s="36"/>
      <c r="N10" s="36"/>
      <c r="R10" s="105">
        <f t="shared" si="0"/>
        <v>0</v>
      </c>
      <c r="S10" s="105">
        <f t="shared" si="1"/>
        <v>0</v>
      </c>
      <c r="T10" s="105">
        <f t="shared" si="3"/>
        <v>1095</v>
      </c>
      <c r="U10" s="105" t="str">
        <f t="shared" si="4"/>
        <v>Ja</v>
      </c>
    </row>
    <row r="11" spans="1:53">
      <c r="C11" s="83">
        <v>4</v>
      </c>
      <c r="D11" s="149"/>
      <c r="E11" s="144" t="str">
        <f t="shared" si="2"/>
        <v/>
      </c>
      <c r="F11" s="153"/>
      <c r="G11" s="33"/>
      <c r="H11" s="33"/>
      <c r="I11" s="33"/>
      <c r="J11" s="33"/>
      <c r="K11" s="33"/>
      <c r="L11" s="34"/>
      <c r="M11" s="34"/>
      <c r="N11" s="34"/>
      <c r="R11" s="105">
        <f t="shared" si="0"/>
        <v>0</v>
      </c>
      <c r="S11" s="105">
        <f t="shared" si="1"/>
        <v>0</v>
      </c>
      <c r="T11" s="105">
        <f t="shared" si="3"/>
        <v>1095</v>
      </c>
      <c r="U11" s="105" t="str">
        <f t="shared" si="4"/>
        <v>Ja</v>
      </c>
    </row>
    <row r="12" spans="1:53">
      <c r="C12" s="84">
        <v>5</v>
      </c>
      <c r="D12" s="149"/>
      <c r="E12" s="144" t="str">
        <f t="shared" si="2"/>
        <v/>
      </c>
      <c r="F12" s="153"/>
      <c r="G12" s="33"/>
      <c r="H12" s="33"/>
      <c r="I12" s="33"/>
      <c r="J12" s="33"/>
      <c r="K12" s="33"/>
      <c r="L12" s="34"/>
      <c r="M12" s="34"/>
      <c r="N12" s="34"/>
      <c r="R12" s="105">
        <f t="shared" si="0"/>
        <v>0</v>
      </c>
      <c r="S12" s="105">
        <f t="shared" si="1"/>
        <v>0</v>
      </c>
      <c r="T12" s="105">
        <f t="shared" si="3"/>
        <v>1095</v>
      </c>
      <c r="U12" s="105" t="str">
        <f t="shared" si="4"/>
        <v>Ja</v>
      </c>
    </row>
    <row r="13" spans="1:53">
      <c r="C13" s="84">
        <v>6</v>
      </c>
      <c r="D13" s="149"/>
      <c r="E13" s="144" t="str">
        <f t="shared" si="2"/>
        <v/>
      </c>
      <c r="F13" s="153"/>
      <c r="G13" s="33"/>
      <c r="H13" s="33"/>
      <c r="I13" s="33"/>
      <c r="J13" s="33"/>
      <c r="K13" s="33"/>
      <c r="L13" s="34"/>
      <c r="M13" s="34"/>
      <c r="N13" s="34"/>
      <c r="R13" s="105">
        <f t="shared" si="0"/>
        <v>0</v>
      </c>
      <c r="S13" s="105">
        <f t="shared" si="1"/>
        <v>0</v>
      </c>
      <c r="T13" s="105">
        <f t="shared" si="3"/>
        <v>1095</v>
      </c>
      <c r="U13" s="105" t="str">
        <f t="shared" si="4"/>
        <v>Ja</v>
      </c>
    </row>
    <row r="14" spans="1:53">
      <c r="C14" s="84">
        <v>7</v>
      </c>
      <c r="D14" s="149"/>
      <c r="E14" s="144" t="str">
        <f t="shared" si="2"/>
        <v/>
      </c>
      <c r="F14" s="153"/>
      <c r="G14" s="33"/>
      <c r="H14" s="33"/>
      <c r="I14" s="33"/>
      <c r="J14" s="33"/>
      <c r="K14" s="33"/>
      <c r="L14" s="34"/>
      <c r="M14" s="34"/>
      <c r="N14" s="34"/>
      <c r="R14" s="105">
        <f t="shared" si="0"/>
        <v>0</v>
      </c>
      <c r="S14" s="105">
        <f t="shared" si="1"/>
        <v>0</v>
      </c>
      <c r="T14" s="105">
        <f t="shared" si="3"/>
        <v>1095</v>
      </c>
      <c r="U14" s="105" t="str">
        <f t="shared" si="4"/>
        <v>Ja</v>
      </c>
    </row>
    <row r="15" spans="1:53">
      <c r="C15" s="84">
        <v>8</v>
      </c>
      <c r="D15" s="149"/>
      <c r="E15" s="144" t="str">
        <f t="shared" si="2"/>
        <v/>
      </c>
      <c r="F15" s="153"/>
      <c r="G15" s="33"/>
      <c r="H15" s="33"/>
      <c r="I15" s="33"/>
      <c r="J15" s="33"/>
      <c r="K15" s="33"/>
      <c r="L15" s="34"/>
      <c r="M15" s="34"/>
      <c r="N15" s="34"/>
      <c r="R15" s="105">
        <f t="shared" si="0"/>
        <v>0</v>
      </c>
      <c r="S15" s="105">
        <f t="shared" si="1"/>
        <v>0</v>
      </c>
      <c r="T15" s="105">
        <f t="shared" si="3"/>
        <v>1095</v>
      </c>
      <c r="U15" s="105" t="str">
        <f t="shared" si="4"/>
        <v>Ja</v>
      </c>
    </row>
    <row r="16" spans="1:53" ht="15.75" thickBot="1">
      <c r="C16" s="148">
        <v>9</v>
      </c>
      <c r="D16" s="151"/>
      <c r="E16" s="146" t="str">
        <f t="shared" si="2"/>
        <v/>
      </c>
      <c r="F16" s="155"/>
      <c r="G16" s="37"/>
      <c r="H16" s="37"/>
      <c r="I16" s="37"/>
      <c r="J16" s="37"/>
      <c r="K16" s="37"/>
      <c r="L16" s="38"/>
      <c r="M16" s="38"/>
      <c r="N16" s="38"/>
      <c r="R16" s="105">
        <f t="shared" si="0"/>
        <v>0</v>
      </c>
      <c r="S16" s="105">
        <f t="shared" si="1"/>
        <v>0</v>
      </c>
      <c r="T16" s="105">
        <f t="shared" si="3"/>
        <v>1095</v>
      </c>
      <c r="U16" s="105" t="str">
        <f t="shared" si="4"/>
        <v>Ja</v>
      </c>
    </row>
    <row r="17" spans="2:22">
      <c r="C17" s="83">
        <v>10</v>
      </c>
      <c r="D17" s="149"/>
      <c r="E17" s="144" t="str">
        <f t="shared" si="2"/>
        <v/>
      </c>
      <c r="F17" s="153"/>
      <c r="G17" s="33"/>
      <c r="H17" s="33"/>
      <c r="I17" s="33"/>
      <c r="J17" s="33"/>
      <c r="K17" s="33"/>
      <c r="L17" s="34"/>
      <c r="M17" s="34"/>
      <c r="N17" s="34"/>
      <c r="R17" s="105">
        <f t="shared" si="0"/>
        <v>0</v>
      </c>
      <c r="S17" s="105">
        <f t="shared" si="1"/>
        <v>0</v>
      </c>
      <c r="T17" s="105">
        <f t="shared" si="3"/>
        <v>1095</v>
      </c>
      <c r="U17" s="105" t="str">
        <f t="shared" si="4"/>
        <v>Ja</v>
      </c>
    </row>
    <row r="18" spans="2:22">
      <c r="C18" s="84">
        <v>11</v>
      </c>
      <c r="D18" s="149"/>
      <c r="E18" s="144" t="str">
        <f t="shared" si="2"/>
        <v/>
      </c>
      <c r="F18" s="153"/>
      <c r="G18" s="33"/>
      <c r="H18" s="33"/>
      <c r="I18" s="33"/>
      <c r="J18" s="33"/>
      <c r="K18" s="33"/>
      <c r="L18" s="34"/>
      <c r="M18" s="34"/>
      <c r="N18" s="34"/>
      <c r="R18" s="105">
        <f t="shared" si="0"/>
        <v>0</v>
      </c>
      <c r="S18" s="105">
        <f t="shared" si="1"/>
        <v>0</v>
      </c>
      <c r="T18" s="105">
        <f t="shared" si="3"/>
        <v>1095</v>
      </c>
      <c r="U18" s="105" t="str">
        <f t="shared" si="4"/>
        <v>Ja</v>
      </c>
    </row>
    <row r="19" spans="2:22">
      <c r="C19" s="84">
        <v>12</v>
      </c>
      <c r="D19" s="149"/>
      <c r="E19" s="144" t="str">
        <f t="shared" si="2"/>
        <v/>
      </c>
      <c r="F19" s="153"/>
      <c r="G19" s="33"/>
      <c r="H19" s="33"/>
      <c r="I19" s="33"/>
      <c r="J19" s="33"/>
      <c r="K19" s="33"/>
      <c r="L19" s="34"/>
      <c r="M19" s="34"/>
      <c r="N19" s="34"/>
      <c r="R19" s="105">
        <f t="shared" si="0"/>
        <v>0</v>
      </c>
      <c r="S19" s="105">
        <f t="shared" si="1"/>
        <v>0</v>
      </c>
      <c r="T19" s="105">
        <f t="shared" si="3"/>
        <v>1095</v>
      </c>
      <c r="U19" s="105" t="str">
        <f t="shared" si="4"/>
        <v>Ja</v>
      </c>
    </row>
    <row r="20" spans="2:22">
      <c r="C20" s="84">
        <v>13</v>
      </c>
      <c r="D20" s="149"/>
      <c r="E20" s="144" t="str">
        <f t="shared" si="2"/>
        <v/>
      </c>
      <c r="F20" s="153"/>
      <c r="G20" s="33"/>
      <c r="H20" s="33"/>
      <c r="I20" s="33"/>
      <c r="J20" s="33"/>
      <c r="K20" s="33"/>
      <c r="L20" s="34"/>
      <c r="M20" s="34"/>
      <c r="N20" s="34"/>
      <c r="R20" s="105">
        <f t="shared" si="0"/>
        <v>0</v>
      </c>
      <c r="S20" s="105">
        <f t="shared" si="1"/>
        <v>0</v>
      </c>
      <c r="T20" s="105">
        <f t="shared" si="3"/>
        <v>1095</v>
      </c>
      <c r="U20" s="105" t="str">
        <f t="shared" si="4"/>
        <v>Ja</v>
      </c>
    </row>
    <row r="21" spans="2:22">
      <c r="C21" s="84">
        <v>14</v>
      </c>
      <c r="D21" s="149"/>
      <c r="E21" s="144" t="str">
        <f t="shared" si="2"/>
        <v/>
      </c>
      <c r="F21" s="153"/>
      <c r="G21" s="33"/>
      <c r="H21" s="33"/>
      <c r="I21" s="33"/>
      <c r="J21" s="33"/>
      <c r="K21" s="33"/>
      <c r="L21" s="34"/>
      <c r="M21" s="34"/>
      <c r="N21" s="34"/>
      <c r="R21" s="105">
        <f t="shared" si="0"/>
        <v>0</v>
      </c>
      <c r="S21" s="105">
        <f t="shared" si="1"/>
        <v>0</v>
      </c>
      <c r="T21" s="105">
        <f t="shared" si="3"/>
        <v>1095</v>
      </c>
      <c r="U21" s="105" t="str">
        <f t="shared" si="4"/>
        <v>Ja</v>
      </c>
    </row>
    <row r="22" spans="2:22">
      <c r="C22" s="84">
        <v>15</v>
      </c>
      <c r="D22" s="149"/>
      <c r="E22" s="144" t="str">
        <f t="shared" si="2"/>
        <v/>
      </c>
      <c r="F22" s="153"/>
      <c r="G22" s="33"/>
      <c r="H22" s="33"/>
      <c r="I22" s="33"/>
      <c r="J22" s="33"/>
      <c r="K22" s="33"/>
      <c r="L22" s="34"/>
      <c r="M22" s="34"/>
      <c r="N22" s="34"/>
      <c r="R22" s="105">
        <f t="shared" si="0"/>
        <v>0</v>
      </c>
      <c r="S22" s="105">
        <f t="shared" si="1"/>
        <v>0</v>
      </c>
      <c r="T22" s="105">
        <f t="shared" si="3"/>
        <v>1095</v>
      </c>
      <c r="U22" s="105" t="str">
        <f t="shared" si="4"/>
        <v>Ja</v>
      </c>
    </row>
    <row r="24" spans="2:22">
      <c r="C24" s="85" t="s">
        <v>49</v>
      </c>
      <c r="Q24" s="66"/>
      <c r="R24" s="66"/>
      <c r="S24" s="66"/>
      <c r="T24" s="66"/>
      <c r="U24" s="66"/>
      <c r="V24" s="66"/>
    </row>
    <row r="25" spans="2:22">
      <c r="C25" s="215" t="s">
        <v>210</v>
      </c>
      <c r="Q25" s="66"/>
      <c r="R25" s="66"/>
      <c r="S25" s="66"/>
      <c r="T25" s="66"/>
      <c r="U25" s="66"/>
      <c r="V25" s="66"/>
    </row>
    <row r="26" spans="2:22">
      <c r="C26" s="215" t="s">
        <v>218</v>
      </c>
      <c r="Q26" s="66"/>
      <c r="R26" s="66"/>
      <c r="S26" s="66"/>
      <c r="T26" s="66"/>
      <c r="U26" s="66"/>
      <c r="V26" s="66"/>
    </row>
    <row r="27" spans="2:22">
      <c r="C27" s="109" t="s">
        <v>204</v>
      </c>
      <c r="D27" s="86"/>
      <c r="E27" s="86"/>
      <c r="F27" s="86"/>
      <c r="Q27" s="66"/>
      <c r="R27" s="66"/>
      <c r="S27" s="66"/>
      <c r="T27" s="66"/>
      <c r="U27" s="66"/>
      <c r="V27" s="66"/>
    </row>
    <row r="28" spans="2:22">
      <c r="C28" s="109" t="s">
        <v>206</v>
      </c>
      <c r="D28" s="86"/>
      <c r="E28" s="86"/>
      <c r="F28" s="86"/>
      <c r="Q28" s="66"/>
      <c r="R28" s="66"/>
      <c r="S28" s="66"/>
      <c r="T28" s="66"/>
      <c r="U28" s="66"/>
      <c r="V28" s="66"/>
    </row>
    <row r="29" spans="2:22">
      <c r="C29" s="109" t="s">
        <v>205</v>
      </c>
      <c r="D29" s="86"/>
      <c r="E29" s="86"/>
      <c r="F29" s="86"/>
      <c r="Q29" s="66"/>
      <c r="R29" s="66"/>
      <c r="S29" s="66"/>
      <c r="T29" s="66"/>
      <c r="U29" s="66"/>
      <c r="V29" s="66"/>
    </row>
    <row r="30" spans="2:22">
      <c r="C30" s="109" t="s">
        <v>118</v>
      </c>
      <c r="Q30" s="66"/>
      <c r="R30" s="66"/>
      <c r="S30" s="66"/>
      <c r="T30" s="66"/>
      <c r="U30" s="66"/>
      <c r="V30" s="66"/>
    </row>
    <row r="31" spans="2:22">
      <c r="C31" s="109" t="s">
        <v>183</v>
      </c>
      <c r="D31" s="86"/>
      <c r="E31" s="86"/>
      <c r="F31" s="86"/>
      <c r="Q31" s="66"/>
      <c r="R31" s="66"/>
      <c r="S31" s="66"/>
      <c r="T31" s="66"/>
      <c r="U31" s="66"/>
      <c r="V31" s="66"/>
    </row>
    <row r="32" spans="2:22">
      <c r="B32" s="133"/>
      <c r="D32" s="86"/>
      <c r="E32" s="86"/>
      <c r="F32" s="86"/>
      <c r="Q32" s="66"/>
      <c r="R32" s="66"/>
      <c r="S32" s="66"/>
      <c r="T32" s="66"/>
      <c r="U32" s="66"/>
      <c r="V32" s="66"/>
    </row>
    <row r="33" spans="2:22">
      <c r="B33" s="133"/>
      <c r="C33" s="85" t="s">
        <v>181</v>
      </c>
      <c r="D33" s="86"/>
      <c r="E33" s="86"/>
      <c r="F33" s="86"/>
      <c r="Q33" s="66"/>
      <c r="R33" s="66"/>
      <c r="S33" s="66"/>
      <c r="T33" s="66"/>
      <c r="U33" s="66"/>
      <c r="V33" s="66"/>
    </row>
    <row r="34" spans="2:22">
      <c r="C34" s="308"/>
      <c r="D34" s="309"/>
      <c r="E34" s="309"/>
      <c r="F34" s="309"/>
      <c r="G34" s="309"/>
      <c r="H34" s="309"/>
      <c r="I34" s="309"/>
      <c r="J34" s="309"/>
      <c r="K34" s="309"/>
      <c r="L34" s="309"/>
      <c r="M34" s="309"/>
      <c r="N34" s="309"/>
      <c r="Q34" s="66"/>
      <c r="R34" s="66"/>
      <c r="S34" s="66"/>
      <c r="T34" s="66"/>
      <c r="U34" s="66"/>
      <c r="V34" s="66"/>
    </row>
    <row r="35" spans="2:22">
      <c r="C35" s="308"/>
      <c r="D35" s="309"/>
      <c r="E35" s="309"/>
      <c r="F35" s="309"/>
      <c r="G35" s="309"/>
      <c r="H35" s="309"/>
      <c r="I35" s="309"/>
      <c r="J35" s="309"/>
      <c r="K35" s="309"/>
      <c r="L35" s="309"/>
      <c r="M35" s="309"/>
      <c r="N35" s="309"/>
      <c r="Q35" s="66"/>
      <c r="R35" s="66"/>
      <c r="S35" s="66"/>
      <c r="T35" s="66"/>
      <c r="U35" s="66"/>
      <c r="V35" s="66"/>
    </row>
    <row r="36" spans="2:22">
      <c r="C36" s="308"/>
      <c r="D36" s="309"/>
      <c r="E36" s="309"/>
      <c r="F36" s="309"/>
      <c r="G36" s="309"/>
      <c r="H36" s="309"/>
      <c r="I36" s="309"/>
      <c r="J36" s="309"/>
      <c r="K36" s="309"/>
      <c r="L36" s="309"/>
      <c r="M36" s="309"/>
      <c r="N36" s="309"/>
      <c r="Q36" s="66"/>
      <c r="R36" s="66"/>
      <c r="S36" s="66"/>
      <c r="T36" s="66"/>
      <c r="U36" s="66"/>
      <c r="V36" s="66"/>
    </row>
    <row r="37" spans="2:22">
      <c r="C37" s="308"/>
      <c r="D37" s="309"/>
      <c r="E37" s="309"/>
      <c r="F37" s="309"/>
      <c r="G37" s="309"/>
      <c r="H37" s="309"/>
      <c r="I37" s="309"/>
      <c r="J37" s="309"/>
      <c r="K37" s="309"/>
      <c r="L37" s="309"/>
      <c r="M37" s="309"/>
      <c r="N37" s="309"/>
      <c r="Q37" s="66"/>
      <c r="R37" s="66"/>
      <c r="S37" s="66"/>
      <c r="T37" s="66"/>
      <c r="U37" s="66"/>
      <c r="V37" s="66"/>
    </row>
    <row r="38" spans="2:22">
      <c r="C38" s="310"/>
      <c r="D38" s="311"/>
      <c r="E38" s="311"/>
      <c r="F38" s="311"/>
      <c r="G38" s="311"/>
      <c r="H38" s="311"/>
      <c r="I38" s="311"/>
      <c r="J38" s="311"/>
      <c r="K38" s="311"/>
      <c r="L38" s="311"/>
      <c r="M38" s="311"/>
      <c r="N38" s="311"/>
      <c r="Q38" s="66"/>
      <c r="R38" s="66"/>
      <c r="S38" s="66"/>
      <c r="T38" s="66"/>
      <c r="U38" s="66"/>
      <c r="V38" s="66"/>
    </row>
    <row r="39" spans="2:22">
      <c r="Q39" s="66"/>
      <c r="R39" s="66"/>
      <c r="S39" s="66"/>
      <c r="T39" s="66"/>
      <c r="U39" s="66"/>
      <c r="V39" s="66"/>
    </row>
    <row r="40" spans="2:22" s="66" customFormat="1">
      <c r="C40" s="87"/>
      <c r="D40" s="87"/>
      <c r="E40" s="87"/>
      <c r="F40" s="87"/>
      <c r="G40" s="87"/>
      <c r="L40" s="87"/>
      <c r="N40" s="87"/>
      <c r="R40" s="88"/>
    </row>
    <row r="41" spans="2:22" s="66" customFormat="1">
      <c r="C41" s="87"/>
      <c r="D41" s="87"/>
      <c r="E41" s="87"/>
      <c r="F41" s="87"/>
      <c r="G41" s="87"/>
      <c r="L41" s="87"/>
      <c r="N41" s="87"/>
      <c r="R41" s="88"/>
    </row>
    <row r="42" spans="2:22" s="66" customFormat="1">
      <c r="C42" s="87"/>
      <c r="D42" s="87"/>
      <c r="E42" s="87"/>
      <c r="F42" s="87"/>
      <c r="G42" s="87"/>
      <c r="L42" s="87"/>
      <c r="N42" s="87"/>
      <c r="R42" s="88"/>
    </row>
    <row r="43" spans="2:22" s="66" customFormat="1">
      <c r="C43" s="87"/>
      <c r="D43" s="87"/>
      <c r="E43" s="87"/>
      <c r="F43" s="87"/>
      <c r="G43" s="87"/>
      <c r="L43" s="87"/>
      <c r="N43" s="87"/>
      <c r="R43" s="88"/>
    </row>
    <row r="44" spans="2:22" s="66" customFormat="1">
      <c r="C44" s="87"/>
      <c r="D44" s="87"/>
      <c r="E44" s="87"/>
      <c r="F44" s="87"/>
      <c r="G44" s="87"/>
      <c r="L44" s="87"/>
      <c r="N44" s="87"/>
      <c r="R44" s="88"/>
    </row>
    <row r="45" spans="2:22" s="66" customFormat="1">
      <c r="C45" s="87"/>
      <c r="D45" s="87"/>
      <c r="E45" s="87"/>
      <c r="F45" s="87"/>
      <c r="G45" s="87"/>
      <c r="L45" s="87"/>
      <c r="N45" s="87"/>
      <c r="R45" s="88"/>
    </row>
    <row r="46" spans="2:22" s="66" customFormat="1">
      <c r="C46" s="87"/>
      <c r="D46" s="87"/>
      <c r="E46" s="87"/>
      <c r="F46" s="87"/>
      <c r="G46" s="87"/>
      <c r="L46" s="87"/>
      <c r="N46" s="87"/>
      <c r="R46" s="88"/>
    </row>
    <row r="47" spans="2:22" s="66" customFormat="1">
      <c r="C47" s="87"/>
      <c r="D47" s="87"/>
      <c r="E47" s="87"/>
      <c r="F47" s="87"/>
      <c r="G47" s="87"/>
      <c r="L47" s="87"/>
      <c r="N47" s="87"/>
      <c r="R47" s="88"/>
    </row>
    <row r="48" spans="2:22" s="66" customFormat="1">
      <c r="C48" s="87"/>
      <c r="D48" s="87"/>
      <c r="E48" s="87"/>
      <c r="F48" s="87"/>
      <c r="G48" s="87"/>
      <c r="L48" s="87"/>
      <c r="N48" s="87"/>
      <c r="R48" s="88"/>
    </row>
    <row r="49" spans="3:18" s="66" customFormat="1">
      <c r="C49" s="87"/>
      <c r="D49" s="87"/>
      <c r="E49" s="87"/>
      <c r="F49" s="87"/>
      <c r="G49" s="87"/>
      <c r="L49" s="87"/>
      <c r="N49" s="87"/>
      <c r="R49" s="88"/>
    </row>
    <row r="50" spans="3:18" s="66" customFormat="1">
      <c r="C50" s="87"/>
      <c r="D50" s="87"/>
      <c r="E50" s="87"/>
      <c r="F50" s="87"/>
      <c r="G50" s="87"/>
      <c r="L50" s="87"/>
      <c r="N50" s="87"/>
      <c r="R50" s="88"/>
    </row>
    <row r="51" spans="3:18" s="66" customFormat="1">
      <c r="C51" s="87"/>
      <c r="D51" s="87"/>
      <c r="E51" s="87"/>
      <c r="F51" s="87"/>
      <c r="G51" s="87"/>
      <c r="L51" s="87"/>
      <c r="N51" s="87"/>
      <c r="R51" s="88"/>
    </row>
    <row r="52" spans="3:18" s="66" customFormat="1">
      <c r="C52" s="87"/>
      <c r="D52" s="87"/>
      <c r="E52" s="87"/>
      <c r="F52" s="87"/>
      <c r="G52" s="87"/>
      <c r="L52" s="87"/>
      <c r="N52" s="87"/>
      <c r="R52" s="88"/>
    </row>
    <row r="53" spans="3:18" s="66" customFormat="1">
      <c r="C53" s="87"/>
      <c r="D53" s="87"/>
      <c r="E53" s="87"/>
      <c r="F53" s="87"/>
      <c r="G53" s="87"/>
      <c r="L53" s="87"/>
      <c r="N53" s="87"/>
      <c r="R53" s="88"/>
    </row>
    <row r="54" spans="3:18" s="66" customFormat="1">
      <c r="C54" s="87"/>
      <c r="D54" s="87"/>
      <c r="E54" s="87"/>
      <c r="F54" s="87"/>
      <c r="G54" s="87"/>
      <c r="L54" s="87"/>
      <c r="N54" s="87"/>
      <c r="R54" s="88"/>
    </row>
    <row r="55" spans="3:18" s="66" customFormat="1">
      <c r="C55" s="87"/>
      <c r="D55" s="87"/>
      <c r="E55" s="87"/>
      <c r="F55" s="87"/>
      <c r="G55" s="87"/>
      <c r="L55" s="87"/>
      <c r="N55" s="87"/>
      <c r="R55" s="88"/>
    </row>
    <row r="56" spans="3:18" s="66" customFormat="1">
      <c r="C56" s="87"/>
      <c r="D56" s="87"/>
      <c r="E56" s="87"/>
      <c r="F56" s="87"/>
      <c r="G56" s="87"/>
      <c r="L56" s="87"/>
      <c r="N56" s="87"/>
      <c r="R56" s="88"/>
    </row>
    <row r="57" spans="3:18" s="66" customFormat="1">
      <c r="C57" s="87"/>
      <c r="D57" s="87"/>
      <c r="E57" s="87"/>
      <c r="F57" s="87"/>
      <c r="G57" s="87"/>
      <c r="L57" s="87"/>
      <c r="N57" s="87"/>
      <c r="R57" s="88"/>
    </row>
    <row r="58" spans="3:18" s="66" customFormat="1">
      <c r="C58" s="87"/>
      <c r="D58" s="87"/>
      <c r="E58" s="87"/>
      <c r="F58" s="87"/>
      <c r="G58" s="87"/>
      <c r="L58" s="87"/>
      <c r="N58" s="87"/>
      <c r="R58" s="88"/>
    </row>
    <row r="59" spans="3:18" s="66" customFormat="1">
      <c r="C59" s="87"/>
      <c r="D59" s="87"/>
      <c r="E59" s="87"/>
      <c r="F59" s="87"/>
      <c r="G59" s="87"/>
      <c r="L59" s="87"/>
      <c r="N59" s="87"/>
      <c r="R59" s="88"/>
    </row>
    <row r="60" spans="3:18" s="66" customFormat="1">
      <c r="C60" s="87"/>
      <c r="D60" s="87"/>
      <c r="E60" s="87"/>
      <c r="F60" s="87"/>
      <c r="G60" s="87"/>
      <c r="L60" s="87"/>
      <c r="N60" s="87"/>
      <c r="R60" s="88"/>
    </row>
    <row r="61" spans="3:18" s="66" customFormat="1">
      <c r="C61" s="87"/>
      <c r="D61" s="87"/>
      <c r="E61" s="87"/>
      <c r="F61" s="87"/>
      <c r="G61" s="87"/>
      <c r="L61" s="87"/>
      <c r="N61" s="87"/>
      <c r="R61" s="88"/>
    </row>
    <row r="62" spans="3:18" s="66" customFormat="1">
      <c r="C62" s="87"/>
      <c r="D62" s="87"/>
      <c r="E62" s="87"/>
      <c r="F62" s="87"/>
      <c r="G62" s="87"/>
      <c r="L62" s="87"/>
      <c r="N62" s="87"/>
      <c r="R62" s="88"/>
    </row>
    <row r="63" spans="3:18" s="66" customFormat="1">
      <c r="C63" s="87"/>
      <c r="D63" s="87"/>
      <c r="E63" s="87"/>
      <c r="F63" s="87"/>
      <c r="G63" s="87"/>
      <c r="L63" s="87"/>
      <c r="N63" s="87"/>
      <c r="R63" s="88"/>
    </row>
    <row r="64" spans="3:18" s="66" customFormat="1">
      <c r="C64" s="87"/>
      <c r="D64" s="87"/>
      <c r="E64" s="87"/>
      <c r="F64" s="87"/>
      <c r="G64" s="87"/>
      <c r="L64" s="87"/>
      <c r="N64" s="87"/>
      <c r="R64" s="88"/>
    </row>
    <row r="65" spans="3:18" s="66" customFormat="1">
      <c r="C65" s="87"/>
      <c r="D65" s="87"/>
      <c r="E65" s="87"/>
      <c r="F65" s="87"/>
      <c r="G65" s="87"/>
      <c r="L65" s="87"/>
      <c r="N65" s="87"/>
      <c r="R65" s="88"/>
    </row>
    <row r="66" spans="3:18" s="66" customFormat="1">
      <c r="C66" s="87"/>
      <c r="D66" s="87"/>
      <c r="E66" s="87"/>
      <c r="F66" s="87"/>
      <c r="G66" s="87"/>
      <c r="L66" s="87"/>
      <c r="N66" s="87"/>
      <c r="R66" s="88"/>
    </row>
    <row r="67" spans="3:18" s="66" customFormat="1">
      <c r="C67" s="87"/>
      <c r="D67" s="87"/>
      <c r="E67" s="87"/>
      <c r="F67" s="87"/>
      <c r="G67" s="87"/>
      <c r="L67" s="87"/>
      <c r="N67" s="87"/>
      <c r="R67" s="88"/>
    </row>
    <row r="68" spans="3:18" s="66" customFormat="1">
      <c r="C68" s="87"/>
      <c r="D68" s="87"/>
      <c r="E68" s="87"/>
      <c r="F68" s="87"/>
      <c r="G68" s="87"/>
      <c r="L68" s="87"/>
      <c r="N68" s="87"/>
      <c r="R68" s="88"/>
    </row>
    <row r="69" spans="3:18" s="66" customFormat="1">
      <c r="C69" s="87"/>
      <c r="D69" s="87"/>
      <c r="E69" s="87"/>
      <c r="F69" s="87"/>
      <c r="G69" s="87"/>
      <c r="L69" s="87"/>
      <c r="N69" s="87"/>
      <c r="R69" s="88"/>
    </row>
    <row r="70" spans="3:18" s="66" customFormat="1">
      <c r="C70" s="87"/>
      <c r="D70" s="87"/>
      <c r="E70" s="87"/>
      <c r="F70" s="87"/>
      <c r="G70" s="87"/>
      <c r="L70" s="87"/>
      <c r="N70" s="87"/>
      <c r="R70" s="88"/>
    </row>
    <row r="71" spans="3:18" s="66" customFormat="1">
      <c r="C71" s="87"/>
      <c r="D71" s="87"/>
      <c r="E71" s="87"/>
      <c r="F71" s="87"/>
      <c r="G71" s="87"/>
      <c r="L71" s="87"/>
      <c r="N71" s="87"/>
      <c r="R71" s="88"/>
    </row>
    <row r="72" spans="3:18" s="66" customFormat="1">
      <c r="C72" s="87"/>
      <c r="D72" s="87"/>
      <c r="E72" s="87"/>
      <c r="F72" s="87"/>
      <c r="G72" s="87"/>
      <c r="L72" s="87"/>
      <c r="N72" s="87"/>
      <c r="R72" s="88"/>
    </row>
    <row r="73" spans="3:18" s="66" customFormat="1">
      <c r="C73" s="87"/>
      <c r="D73" s="87"/>
      <c r="E73" s="87"/>
      <c r="F73" s="87"/>
      <c r="G73" s="87"/>
      <c r="L73" s="87"/>
      <c r="N73" s="87"/>
      <c r="R73" s="88"/>
    </row>
    <row r="74" spans="3:18" s="66" customFormat="1">
      <c r="C74" s="87"/>
      <c r="D74" s="87"/>
      <c r="E74" s="87"/>
      <c r="F74" s="87"/>
      <c r="G74" s="87"/>
      <c r="L74" s="87"/>
      <c r="N74" s="87"/>
      <c r="R74" s="88"/>
    </row>
    <row r="75" spans="3:18" s="66" customFormat="1">
      <c r="C75" s="87"/>
      <c r="D75" s="87"/>
      <c r="E75" s="87"/>
      <c r="F75" s="87"/>
      <c r="G75" s="87"/>
      <c r="L75" s="87"/>
      <c r="N75" s="87"/>
      <c r="R75" s="88"/>
    </row>
    <row r="76" spans="3:18" s="66" customFormat="1">
      <c r="C76" s="87"/>
      <c r="D76" s="87"/>
      <c r="E76" s="87"/>
      <c r="F76" s="87"/>
      <c r="G76" s="87"/>
      <c r="L76" s="87"/>
      <c r="N76" s="87"/>
      <c r="R76" s="88"/>
    </row>
    <row r="77" spans="3:18" s="66" customFormat="1">
      <c r="C77" s="87"/>
      <c r="D77" s="87"/>
      <c r="E77" s="87"/>
      <c r="F77" s="87"/>
      <c r="G77" s="87"/>
      <c r="L77" s="87"/>
      <c r="N77" s="87"/>
      <c r="R77" s="88"/>
    </row>
    <row r="78" spans="3:18" s="66" customFormat="1">
      <c r="C78" s="87"/>
      <c r="D78" s="87"/>
      <c r="E78" s="87"/>
      <c r="F78" s="87"/>
      <c r="G78" s="87"/>
      <c r="L78" s="87"/>
      <c r="N78" s="87"/>
      <c r="R78" s="88"/>
    </row>
    <row r="79" spans="3:18" s="66" customFormat="1">
      <c r="C79" s="87"/>
      <c r="D79" s="87"/>
      <c r="E79" s="87"/>
      <c r="F79" s="87"/>
      <c r="G79" s="87"/>
      <c r="L79" s="87"/>
      <c r="N79" s="87"/>
      <c r="R79" s="88"/>
    </row>
    <row r="80" spans="3:18" s="66" customFormat="1">
      <c r="C80" s="87"/>
      <c r="D80" s="87"/>
      <c r="E80" s="87"/>
      <c r="F80" s="87"/>
      <c r="G80" s="87"/>
      <c r="L80" s="87"/>
      <c r="N80" s="87"/>
      <c r="R80" s="88"/>
    </row>
    <row r="81" spans="3:18" s="66" customFormat="1">
      <c r="C81" s="87"/>
      <c r="D81" s="87"/>
      <c r="E81" s="87"/>
      <c r="F81" s="87"/>
      <c r="G81" s="87"/>
      <c r="L81" s="87"/>
      <c r="N81" s="87"/>
      <c r="R81" s="88"/>
    </row>
    <row r="82" spans="3:18" s="66" customFormat="1">
      <c r="C82" s="87"/>
      <c r="D82" s="87"/>
      <c r="E82" s="87"/>
      <c r="F82" s="87"/>
      <c r="G82" s="87"/>
      <c r="L82" s="87"/>
      <c r="N82" s="87"/>
      <c r="R82" s="88"/>
    </row>
    <row r="83" spans="3:18" s="66" customFormat="1">
      <c r="C83" s="87"/>
      <c r="D83" s="87"/>
      <c r="E83" s="87"/>
      <c r="F83" s="87"/>
      <c r="G83" s="87"/>
      <c r="L83" s="87"/>
      <c r="N83" s="87"/>
      <c r="R83" s="88"/>
    </row>
    <row r="84" spans="3:18" s="66" customFormat="1">
      <c r="C84" s="87"/>
      <c r="D84" s="87"/>
      <c r="E84" s="87"/>
      <c r="F84" s="87"/>
      <c r="G84" s="87"/>
      <c r="L84" s="87"/>
      <c r="N84" s="87"/>
      <c r="R84" s="88"/>
    </row>
    <row r="85" spans="3:18" s="66" customFormat="1">
      <c r="C85" s="87"/>
      <c r="D85" s="87"/>
      <c r="E85" s="87"/>
      <c r="F85" s="87"/>
      <c r="G85" s="87"/>
      <c r="L85" s="87"/>
      <c r="N85" s="87"/>
      <c r="R85" s="88"/>
    </row>
    <row r="86" spans="3:18" s="66" customFormat="1">
      <c r="C86" s="87"/>
      <c r="D86" s="87"/>
      <c r="E86" s="87"/>
      <c r="F86" s="87"/>
      <c r="G86" s="87"/>
      <c r="L86" s="87"/>
      <c r="N86" s="87"/>
      <c r="R86" s="88"/>
    </row>
    <row r="87" spans="3:18" s="66" customFormat="1">
      <c r="C87" s="87"/>
      <c r="D87" s="87"/>
      <c r="E87" s="87"/>
      <c r="F87" s="87"/>
      <c r="G87" s="87"/>
      <c r="L87" s="87"/>
      <c r="N87" s="87"/>
      <c r="R87" s="88"/>
    </row>
    <row r="88" spans="3:18" s="66" customFormat="1">
      <c r="C88" s="87"/>
      <c r="D88" s="87"/>
      <c r="E88" s="87"/>
      <c r="F88" s="87"/>
      <c r="G88" s="87"/>
      <c r="L88" s="87"/>
      <c r="N88" s="87"/>
      <c r="R88" s="88"/>
    </row>
    <row r="89" spans="3:18" s="66" customFormat="1">
      <c r="C89" s="87"/>
      <c r="D89" s="87"/>
      <c r="E89" s="87"/>
      <c r="F89" s="87"/>
      <c r="G89" s="87"/>
      <c r="L89" s="87"/>
      <c r="N89" s="87"/>
      <c r="R89" s="88"/>
    </row>
    <row r="90" spans="3:18" s="66" customFormat="1">
      <c r="C90" s="87"/>
      <c r="D90" s="87"/>
      <c r="E90" s="87"/>
      <c r="F90" s="87"/>
      <c r="G90" s="87"/>
      <c r="L90" s="87"/>
      <c r="N90" s="87"/>
      <c r="R90" s="88"/>
    </row>
    <row r="91" spans="3:18" s="66" customFormat="1">
      <c r="C91" s="87"/>
      <c r="D91" s="87"/>
      <c r="E91" s="87"/>
      <c r="F91" s="87"/>
      <c r="G91" s="87"/>
      <c r="L91" s="87"/>
      <c r="N91" s="87"/>
      <c r="R91" s="88"/>
    </row>
    <row r="92" spans="3:18" s="66" customFormat="1">
      <c r="C92" s="87"/>
      <c r="D92" s="87"/>
      <c r="E92" s="87"/>
      <c r="F92" s="87"/>
      <c r="G92" s="87"/>
      <c r="L92" s="87"/>
      <c r="N92" s="87"/>
      <c r="R92" s="88"/>
    </row>
    <row r="93" spans="3:18" s="66" customFormat="1">
      <c r="C93" s="87"/>
      <c r="D93" s="87"/>
      <c r="E93" s="87"/>
      <c r="F93" s="87"/>
      <c r="G93" s="87"/>
      <c r="L93" s="87"/>
      <c r="N93" s="87"/>
      <c r="R93" s="88"/>
    </row>
    <row r="94" spans="3:18" s="66" customFormat="1">
      <c r="C94" s="87"/>
      <c r="D94" s="87"/>
      <c r="E94" s="87"/>
      <c r="F94" s="87"/>
      <c r="G94" s="87"/>
      <c r="L94" s="87"/>
      <c r="N94" s="87"/>
      <c r="R94" s="88"/>
    </row>
    <row r="95" spans="3:18" s="66" customFormat="1">
      <c r="C95" s="87"/>
      <c r="D95" s="87"/>
      <c r="E95" s="87"/>
      <c r="F95" s="87"/>
      <c r="G95" s="87"/>
      <c r="L95" s="87"/>
      <c r="N95" s="87"/>
      <c r="R95" s="88"/>
    </row>
    <row r="96" spans="3:18" s="66" customFormat="1">
      <c r="C96" s="87"/>
      <c r="D96" s="87"/>
      <c r="E96" s="87"/>
      <c r="F96" s="87"/>
      <c r="G96" s="87"/>
      <c r="L96" s="87"/>
      <c r="N96" s="87"/>
      <c r="R96" s="88"/>
    </row>
    <row r="97" spans="3:18" s="66" customFormat="1">
      <c r="C97" s="87"/>
      <c r="D97" s="87"/>
      <c r="E97" s="87"/>
      <c r="F97" s="87"/>
      <c r="G97" s="87"/>
      <c r="L97" s="87"/>
      <c r="N97" s="87"/>
      <c r="R97" s="88"/>
    </row>
    <row r="98" spans="3:18" s="66" customFormat="1">
      <c r="C98" s="87"/>
      <c r="D98" s="87"/>
      <c r="E98" s="87"/>
      <c r="F98" s="87"/>
      <c r="G98" s="87"/>
      <c r="L98" s="87"/>
      <c r="N98" s="87"/>
      <c r="R98" s="88"/>
    </row>
    <row r="99" spans="3:18" s="66" customFormat="1">
      <c r="C99" s="87"/>
      <c r="D99" s="87"/>
      <c r="E99" s="87"/>
      <c r="F99" s="87"/>
      <c r="G99" s="87"/>
      <c r="L99" s="87"/>
      <c r="N99" s="87"/>
      <c r="R99" s="88"/>
    </row>
    <row r="100" spans="3:18" s="66" customFormat="1">
      <c r="C100" s="87"/>
      <c r="D100" s="87"/>
      <c r="E100" s="87"/>
      <c r="F100" s="87"/>
      <c r="G100" s="87"/>
      <c r="L100" s="87"/>
      <c r="N100" s="87"/>
      <c r="R100" s="88"/>
    </row>
    <row r="101" spans="3:18" s="66" customFormat="1">
      <c r="C101" s="87"/>
      <c r="D101" s="87"/>
      <c r="E101" s="87"/>
      <c r="F101" s="87"/>
      <c r="G101" s="87"/>
      <c r="L101" s="87"/>
      <c r="N101" s="87"/>
      <c r="R101" s="88"/>
    </row>
    <row r="102" spans="3:18" s="66" customFormat="1">
      <c r="C102" s="87"/>
      <c r="D102" s="87"/>
      <c r="E102" s="87"/>
      <c r="F102" s="87"/>
      <c r="G102" s="87"/>
      <c r="L102" s="87"/>
      <c r="N102" s="87"/>
      <c r="R102" s="88"/>
    </row>
    <row r="103" spans="3:18" s="66" customFormat="1">
      <c r="C103" s="87"/>
      <c r="D103" s="87"/>
      <c r="E103" s="87"/>
      <c r="F103" s="87"/>
      <c r="G103" s="87"/>
      <c r="L103" s="87"/>
      <c r="N103" s="87"/>
      <c r="R103" s="88"/>
    </row>
    <row r="104" spans="3:18" s="66" customFormat="1">
      <c r="C104" s="87"/>
      <c r="D104" s="87"/>
      <c r="E104" s="87"/>
      <c r="F104" s="87"/>
      <c r="G104" s="87"/>
      <c r="L104" s="87"/>
      <c r="N104" s="87"/>
      <c r="R104" s="88"/>
    </row>
    <row r="105" spans="3:18" s="66" customFormat="1">
      <c r="C105" s="87"/>
      <c r="D105" s="87"/>
      <c r="E105" s="87"/>
      <c r="F105" s="87"/>
      <c r="G105" s="87"/>
      <c r="L105" s="87"/>
      <c r="N105" s="87"/>
      <c r="R105" s="88"/>
    </row>
    <row r="106" spans="3:18" s="66" customFormat="1">
      <c r="C106" s="87"/>
      <c r="D106" s="87"/>
      <c r="E106" s="87"/>
      <c r="F106" s="87"/>
      <c r="G106" s="87"/>
      <c r="L106" s="87"/>
      <c r="N106" s="87"/>
      <c r="R106" s="88"/>
    </row>
    <row r="107" spans="3:18" s="66" customFormat="1">
      <c r="C107" s="87"/>
      <c r="D107" s="87"/>
      <c r="E107" s="87"/>
      <c r="F107" s="87"/>
      <c r="G107" s="87"/>
      <c r="L107" s="87"/>
      <c r="N107" s="87"/>
      <c r="R107" s="88"/>
    </row>
    <row r="108" spans="3:18" s="66" customFormat="1">
      <c r="C108" s="87"/>
      <c r="D108" s="87"/>
      <c r="E108" s="87"/>
      <c r="F108" s="87"/>
      <c r="G108" s="87"/>
      <c r="L108" s="87"/>
      <c r="N108" s="87"/>
      <c r="R108" s="88"/>
    </row>
    <row r="109" spans="3:18" s="66" customFormat="1">
      <c r="C109" s="87"/>
      <c r="D109" s="87"/>
      <c r="E109" s="87"/>
      <c r="F109" s="87"/>
      <c r="G109" s="87"/>
      <c r="L109" s="87"/>
      <c r="N109" s="87"/>
      <c r="R109" s="88"/>
    </row>
    <row r="110" spans="3:18" s="66" customFormat="1">
      <c r="C110" s="87"/>
      <c r="D110" s="87"/>
      <c r="E110" s="87"/>
      <c r="F110" s="87"/>
      <c r="G110" s="87"/>
      <c r="L110" s="87"/>
      <c r="N110" s="87"/>
      <c r="R110" s="88"/>
    </row>
    <row r="111" spans="3:18" s="66" customFormat="1">
      <c r="C111" s="87"/>
      <c r="D111" s="87"/>
      <c r="E111" s="87"/>
      <c r="F111" s="87"/>
      <c r="G111" s="87"/>
      <c r="L111" s="87"/>
      <c r="N111" s="87"/>
      <c r="R111" s="88"/>
    </row>
    <row r="112" spans="3:18" s="66" customFormat="1">
      <c r="C112" s="87"/>
      <c r="D112" s="87"/>
      <c r="E112" s="87"/>
      <c r="F112" s="87"/>
      <c r="G112" s="87"/>
      <c r="L112" s="87"/>
      <c r="N112" s="87"/>
      <c r="R112" s="88"/>
    </row>
    <row r="113" spans="3:18" s="66" customFormat="1">
      <c r="C113" s="87"/>
      <c r="D113" s="87"/>
      <c r="E113" s="87"/>
      <c r="F113" s="87"/>
      <c r="G113" s="87"/>
      <c r="L113" s="87"/>
      <c r="N113" s="87"/>
      <c r="R113" s="88"/>
    </row>
    <row r="114" spans="3:18" s="66" customFormat="1">
      <c r="C114" s="87"/>
      <c r="D114" s="87"/>
      <c r="E114" s="87"/>
      <c r="F114" s="87"/>
      <c r="G114" s="87"/>
      <c r="L114" s="87"/>
      <c r="N114" s="87"/>
      <c r="R114" s="88"/>
    </row>
    <row r="115" spans="3:18" s="66" customFormat="1">
      <c r="C115" s="87"/>
      <c r="D115" s="87"/>
      <c r="E115" s="87"/>
      <c r="F115" s="87"/>
      <c r="G115" s="87"/>
      <c r="L115" s="87"/>
      <c r="N115" s="87"/>
      <c r="R115" s="88"/>
    </row>
    <row r="116" spans="3:18" s="66" customFormat="1">
      <c r="C116" s="87"/>
      <c r="D116" s="87"/>
      <c r="E116" s="87"/>
      <c r="F116" s="87"/>
      <c r="G116" s="87"/>
      <c r="L116" s="87"/>
      <c r="N116" s="87"/>
      <c r="R116" s="88"/>
    </row>
    <row r="117" spans="3:18" s="66" customFormat="1">
      <c r="C117" s="87"/>
      <c r="D117" s="87"/>
      <c r="E117" s="87"/>
      <c r="F117" s="87"/>
      <c r="G117" s="87"/>
      <c r="L117" s="87"/>
      <c r="N117" s="87"/>
      <c r="R117" s="88"/>
    </row>
    <row r="118" spans="3:18" s="66" customFormat="1">
      <c r="C118" s="87"/>
      <c r="D118" s="87"/>
      <c r="E118" s="87"/>
      <c r="F118" s="87"/>
      <c r="G118" s="87"/>
      <c r="L118" s="87"/>
      <c r="N118" s="87"/>
      <c r="R118" s="88"/>
    </row>
    <row r="119" spans="3:18" s="66" customFormat="1">
      <c r="C119" s="87"/>
      <c r="D119" s="87"/>
      <c r="E119" s="87"/>
      <c r="F119" s="87"/>
      <c r="G119" s="87"/>
      <c r="L119" s="87"/>
      <c r="N119" s="87"/>
      <c r="R119" s="88"/>
    </row>
    <row r="120" spans="3:18" s="66" customFormat="1">
      <c r="C120" s="87"/>
      <c r="D120" s="87"/>
      <c r="E120" s="87"/>
      <c r="F120" s="87"/>
      <c r="G120" s="87"/>
      <c r="L120" s="87"/>
      <c r="N120" s="87"/>
      <c r="R120" s="88"/>
    </row>
    <row r="121" spans="3:18" s="66" customFormat="1">
      <c r="C121" s="87"/>
      <c r="D121" s="87"/>
      <c r="E121" s="87"/>
      <c r="F121" s="87"/>
      <c r="G121" s="87"/>
      <c r="L121" s="87"/>
      <c r="N121" s="87"/>
      <c r="R121" s="88"/>
    </row>
    <row r="122" spans="3:18" s="66" customFormat="1">
      <c r="C122" s="87"/>
      <c r="D122" s="87"/>
      <c r="E122" s="87"/>
      <c r="F122" s="87"/>
      <c r="G122" s="87"/>
      <c r="L122" s="87"/>
      <c r="N122" s="87"/>
      <c r="R122" s="88"/>
    </row>
    <row r="123" spans="3:18" s="66" customFormat="1">
      <c r="C123" s="87"/>
      <c r="D123" s="87"/>
      <c r="E123" s="87"/>
      <c r="F123" s="87"/>
      <c r="G123" s="87"/>
      <c r="L123" s="87"/>
      <c r="N123" s="87"/>
      <c r="R123" s="88"/>
    </row>
    <row r="124" spans="3:18" s="66" customFormat="1">
      <c r="C124" s="87"/>
      <c r="D124" s="87"/>
      <c r="E124" s="87"/>
      <c r="F124" s="87"/>
      <c r="G124" s="87"/>
      <c r="L124" s="87"/>
      <c r="N124" s="87"/>
      <c r="R124" s="88"/>
    </row>
    <row r="125" spans="3:18" s="66" customFormat="1">
      <c r="C125" s="87"/>
      <c r="D125" s="87"/>
      <c r="E125" s="87"/>
      <c r="F125" s="87"/>
      <c r="G125" s="87"/>
      <c r="L125" s="87"/>
      <c r="N125" s="87"/>
      <c r="R125" s="88"/>
    </row>
    <row r="126" spans="3:18" s="66" customFormat="1">
      <c r="C126" s="87"/>
      <c r="D126" s="87"/>
      <c r="E126" s="87"/>
      <c r="F126" s="87"/>
      <c r="G126" s="87"/>
      <c r="L126" s="87"/>
      <c r="N126" s="87"/>
      <c r="R126" s="88"/>
    </row>
    <row r="127" spans="3:18" s="66" customFormat="1">
      <c r="C127" s="87"/>
      <c r="D127" s="87"/>
      <c r="E127" s="87"/>
      <c r="F127" s="87"/>
      <c r="G127" s="87"/>
      <c r="L127" s="87"/>
      <c r="N127" s="87"/>
      <c r="R127" s="88"/>
    </row>
    <row r="128" spans="3:18" s="66" customFormat="1">
      <c r="C128" s="87"/>
      <c r="D128" s="87"/>
      <c r="E128" s="87"/>
      <c r="F128" s="87"/>
      <c r="G128" s="87"/>
      <c r="L128" s="87"/>
      <c r="N128" s="87"/>
      <c r="R128" s="88"/>
    </row>
    <row r="129" spans="3:18" s="66" customFormat="1">
      <c r="C129" s="87"/>
      <c r="D129" s="87"/>
      <c r="E129" s="87"/>
      <c r="F129" s="87"/>
      <c r="G129" s="87"/>
      <c r="L129" s="87"/>
      <c r="N129" s="87"/>
      <c r="R129" s="88"/>
    </row>
    <row r="130" spans="3:18" s="66" customFormat="1">
      <c r="C130" s="87"/>
      <c r="D130" s="87"/>
      <c r="E130" s="87"/>
      <c r="F130" s="87"/>
      <c r="G130" s="87"/>
      <c r="L130" s="87"/>
      <c r="N130" s="87"/>
      <c r="R130" s="88"/>
    </row>
    <row r="131" spans="3:18" s="66" customFormat="1">
      <c r="C131" s="87"/>
      <c r="D131" s="87"/>
      <c r="E131" s="87"/>
      <c r="F131" s="87"/>
      <c r="G131" s="87"/>
      <c r="L131" s="87"/>
      <c r="N131" s="87"/>
      <c r="R131" s="88"/>
    </row>
    <row r="132" spans="3:18" s="66" customFormat="1">
      <c r="C132" s="87"/>
      <c r="D132" s="87"/>
      <c r="E132" s="87"/>
      <c r="F132" s="87"/>
      <c r="G132" s="87"/>
      <c r="L132" s="87"/>
      <c r="N132" s="87"/>
      <c r="R132" s="88"/>
    </row>
    <row r="133" spans="3:18" s="66" customFormat="1">
      <c r="C133" s="87"/>
      <c r="D133" s="87"/>
      <c r="E133" s="87"/>
      <c r="F133" s="87"/>
      <c r="G133" s="87"/>
      <c r="L133" s="87"/>
      <c r="N133" s="87"/>
      <c r="R133" s="88"/>
    </row>
    <row r="134" spans="3:18" s="66" customFormat="1">
      <c r="C134" s="87"/>
      <c r="D134" s="87"/>
      <c r="E134" s="87"/>
      <c r="F134" s="87"/>
      <c r="G134" s="87"/>
      <c r="L134" s="87"/>
      <c r="N134" s="87"/>
      <c r="R134" s="88"/>
    </row>
    <row r="135" spans="3:18" s="66" customFormat="1">
      <c r="C135" s="87"/>
      <c r="D135" s="87"/>
      <c r="E135" s="87"/>
      <c r="F135" s="87"/>
      <c r="G135" s="87"/>
      <c r="L135" s="87"/>
      <c r="N135" s="87"/>
      <c r="R135" s="88"/>
    </row>
    <row r="136" spans="3:18" s="66" customFormat="1">
      <c r="C136" s="87"/>
      <c r="D136" s="87"/>
      <c r="E136" s="87"/>
      <c r="F136" s="87"/>
      <c r="G136" s="87"/>
      <c r="L136" s="87"/>
      <c r="N136" s="87"/>
      <c r="R136" s="88"/>
    </row>
    <row r="137" spans="3:18" s="66" customFormat="1">
      <c r="C137" s="87"/>
      <c r="D137" s="87"/>
      <c r="E137" s="87"/>
      <c r="F137" s="87"/>
      <c r="G137" s="87"/>
      <c r="L137" s="87"/>
      <c r="N137" s="87"/>
      <c r="R137" s="88"/>
    </row>
    <row r="138" spans="3:18" s="66" customFormat="1">
      <c r="C138" s="87"/>
      <c r="D138" s="87"/>
      <c r="E138" s="87"/>
      <c r="F138" s="87"/>
      <c r="G138" s="87"/>
      <c r="L138" s="87"/>
      <c r="N138" s="87"/>
      <c r="R138" s="88"/>
    </row>
    <row r="139" spans="3:18" s="66" customFormat="1">
      <c r="C139" s="87"/>
      <c r="D139" s="87"/>
      <c r="E139" s="87"/>
      <c r="F139" s="87"/>
      <c r="G139" s="87"/>
      <c r="L139" s="87"/>
      <c r="N139" s="87"/>
      <c r="R139" s="88"/>
    </row>
    <row r="140" spans="3:18" s="66" customFormat="1">
      <c r="C140" s="87"/>
      <c r="D140" s="87"/>
      <c r="E140" s="87"/>
      <c r="F140" s="87"/>
      <c r="G140" s="87"/>
      <c r="L140" s="87"/>
      <c r="N140" s="87"/>
      <c r="R140" s="88"/>
    </row>
    <row r="141" spans="3:18" s="66" customFormat="1">
      <c r="C141" s="87"/>
      <c r="D141" s="87"/>
      <c r="E141" s="87"/>
      <c r="F141" s="87"/>
      <c r="G141" s="87"/>
      <c r="L141" s="87"/>
      <c r="N141" s="87"/>
      <c r="R141" s="88"/>
    </row>
    <row r="142" spans="3:18" s="66" customFormat="1">
      <c r="C142" s="87"/>
      <c r="D142" s="87"/>
      <c r="E142" s="87"/>
      <c r="F142" s="87"/>
      <c r="G142" s="87"/>
      <c r="L142" s="87"/>
      <c r="N142" s="87"/>
      <c r="R142" s="88"/>
    </row>
    <row r="143" spans="3:18" s="66" customFormat="1">
      <c r="C143" s="87"/>
      <c r="D143" s="87"/>
      <c r="E143" s="87"/>
      <c r="F143" s="87"/>
      <c r="G143" s="87"/>
      <c r="L143" s="87"/>
      <c r="N143" s="87"/>
      <c r="R143" s="88"/>
    </row>
    <row r="144" spans="3:18" s="66" customFormat="1">
      <c r="C144" s="87"/>
      <c r="D144" s="87"/>
      <c r="E144" s="87"/>
      <c r="F144" s="87"/>
      <c r="G144" s="87"/>
      <c r="L144" s="87"/>
      <c r="N144" s="87"/>
      <c r="R144" s="88"/>
    </row>
    <row r="145" spans="3:18" s="66" customFormat="1">
      <c r="C145" s="87"/>
      <c r="D145" s="87"/>
      <c r="E145" s="87"/>
      <c r="F145" s="87"/>
      <c r="G145" s="87"/>
      <c r="L145" s="87"/>
      <c r="N145" s="87"/>
      <c r="R145" s="88"/>
    </row>
    <row r="146" spans="3:18" s="66" customFormat="1">
      <c r="C146" s="87"/>
      <c r="D146" s="87"/>
      <c r="E146" s="87"/>
      <c r="F146" s="87"/>
      <c r="G146" s="87"/>
      <c r="L146" s="87"/>
      <c r="N146" s="87"/>
      <c r="R146" s="88"/>
    </row>
    <row r="147" spans="3:18" s="66" customFormat="1">
      <c r="C147" s="87"/>
      <c r="D147" s="87"/>
      <c r="E147" s="87"/>
      <c r="F147" s="87"/>
      <c r="G147" s="87"/>
      <c r="L147" s="87"/>
      <c r="N147" s="87"/>
      <c r="R147" s="88"/>
    </row>
    <row r="148" spans="3:18" s="66" customFormat="1">
      <c r="C148" s="87"/>
      <c r="D148" s="87"/>
      <c r="E148" s="87"/>
      <c r="F148" s="87"/>
      <c r="G148" s="87"/>
      <c r="L148" s="87"/>
      <c r="N148" s="87"/>
      <c r="R148" s="88"/>
    </row>
    <row r="149" spans="3:18" s="66" customFormat="1">
      <c r="C149" s="87"/>
      <c r="D149" s="87"/>
      <c r="E149" s="87"/>
      <c r="F149" s="87"/>
      <c r="G149" s="87"/>
      <c r="L149" s="87"/>
      <c r="N149" s="87"/>
      <c r="R149" s="88"/>
    </row>
    <row r="150" spans="3:18" s="66" customFormat="1">
      <c r="C150" s="87"/>
      <c r="D150" s="87"/>
      <c r="E150" s="87"/>
      <c r="F150" s="87"/>
      <c r="G150" s="87"/>
      <c r="L150" s="87"/>
      <c r="N150" s="87"/>
      <c r="R150" s="88"/>
    </row>
    <row r="151" spans="3:18" s="66" customFormat="1">
      <c r="C151" s="87"/>
      <c r="D151" s="87"/>
      <c r="E151" s="87"/>
      <c r="F151" s="87"/>
      <c r="G151" s="87"/>
      <c r="L151" s="87"/>
      <c r="N151" s="87"/>
      <c r="R151" s="88"/>
    </row>
    <row r="152" spans="3:18" s="66" customFormat="1">
      <c r="C152" s="87"/>
      <c r="D152" s="87"/>
      <c r="E152" s="87"/>
      <c r="F152" s="87"/>
      <c r="G152" s="87"/>
      <c r="L152" s="87"/>
      <c r="N152" s="87"/>
      <c r="R152" s="88"/>
    </row>
    <row r="153" spans="3:18" s="66" customFormat="1">
      <c r="C153" s="87"/>
      <c r="D153" s="87"/>
      <c r="E153" s="87"/>
      <c r="F153" s="87"/>
      <c r="G153" s="87"/>
      <c r="L153" s="87"/>
      <c r="N153" s="87"/>
      <c r="R153" s="88"/>
    </row>
    <row r="154" spans="3:18" s="66" customFormat="1">
      <c r="C154" s="87"/>
      <c r="D154" s="87"/>
      <c r="E154" s="87"/>
      <c r="F154" s="87"/>
      <c r="G154" s="87"/>
      <c r="L154" s="87"/>
      <c r="N154" s="87"/>
      <c r="R154" s="88"/>
    </row>
    <row r="155" spans="3:18" s="66" customFormat="1">
      <c r="C155" s="87"/>
      <c r="D155" s="87"/>
      <c r="E155" s="87"/>
      <c r="F155" s="87"/>
      <c r="G155" s="87"/>
      <c r="L155" s="87"/>
      <c r="N155" s="87"/>
      <c r="R155" s="88"/>
    </row>
    <row r="156" spans="3:18" s="66" customFormat="1">
      <c r="C156" s="87"/>
      <c r="D156" s="87"/>
      <c r="E156" s="87"/>
      <c r="F156" s="87"/>
      <c r="G156" s="87"/>
      <c r="L156" s="87"/>
      <c r="N156" s="87"/>
      <c r="R156" s="88"/>
    </row>
    <row r="157" spans="3:18" s="66" customFormat="1">
      <c r="C157" s="87"/>
      <c r="D157" s="87"/>
      <c r="E157" s="87"/>
      <c r="F157" s="87"/>
      <c r="G157" s="87"/>
      <c r="L157" s="87"/>
      <c r="N157" s="87"/>
      <c r="R157" s="88"/>
    </row>
    <row r="158" spans="3:18" s="66" customFormat="1">
      <c r="C158" s="87"/>
      <c r="D158" s="87"/>
      <c r="E158" s="87"/>
      <c r="F158" s="87"/>
      <c r="G158" s="87"/>
      <c r="L158" s="87"/>
      <c r="N158" s="87"/>
      <c r="R158" s="88"/>
    </row>
    <row r="159" spans="3:18" s="66" customFormat="1">
      <c r="C159" s="87"/>
      <c r="D159" s="87"/>
      <c r="E159" s="87"/>
      <c r="F159" s="87"/>
      <c r="G159" s="87"/>
      <c r="L159" s="87"/>
      <c r="N159" s="87"/>
      <c r="R159" s="88"/>
    </row>
    <row r="160" spans="3:18" s="66" customFormat="1">
      <c r="C160" s="87"/>
      <c r="D160" s="87"/>
      <c r="E160" s="87"/>
      <c r="F160" s="87"/>
      <c r="G160" s="87"/>
      <c r="L160" s="87"/>
      <c r="N160" s="87"/>
      <c r="R160" s="88"/>
    </row>
    <row r="161" spans="3:18" s="66" customFormat="1">
      <c r="C161" s="87"/>
      <c r="D161" s="87"/>
      <c r="E161" s="87"/>
      <c r="F161" s="87"/>
      <c r="G161" s="87"/>
      <c r="L161" s="87"/>
      <c r="N161" s="87"/>
      <c r="R161" s="88"/>
    </row>
    <row r="162" spans="3:18" s="66" customFormat="1">
      <c r="C162" s="87"/>
      <c r="D162" s="87"/>
      <c r="E162" s="87"/>
      <c r="F162" s="87"/>
      <c r="G162" s="87"/>
      <c r="L162" s="87"/>
      <c r="N162" s="87"/>
      <c r="R162" s="88"/>
    </row>
    <row r="163" spans="3:18" s="66" customFormat="1">
      <c r="C163" s="87"/>
      <c r="D163" s="87"/>
      <c r="E163" s="87"/>
      <c r="F163" s="87"/>
      <c r="G163" s="87"/>
      <c r="L163" s="87"/>
      <c r="N163" s="87"/>
      <c r="R163" s="88"/>
    </row>
    <row r="164" spans="3:18" s="66" customFormat="1">
      <c r="C164" s="87"/>
      <c r="D164" s="87"/>
      <c r="E164" s="87"/>
      <c r="F164" s="87"/>
      <c r="G164" s="87"/>
      <c r="L164" s="87"/>
      <c r="N164" s="87"/>
      <c r="R164" s="88"/>
    </row>
    <row r="165" spans="3:18" s="66" customFormat="1">
      <c r="C165" s="87"/>
      <c r="D165" s="87"/>
      <c r="E165" s="87"/>
      <c r="F165" s="87"/>
      <c r="G165" s="87"/>
      <c r="L165" s="87"/>
      <c r="N165" s="87"/>
      <c r="R165" s="88"/>
    </row>
    <row r="166" spans="3:18" s="66" customFormat="1">
      <c r="C166" s="87"/>
      <c r="D166" s="87"/>
      <c r="E166" s="87"/>
      <c r="F166" s="87"/>
      <c r="G166" s="87"/>
      <c r="L166" s="87"/>
      <c r="N166" s="87"/>
      <c r="R166" s="88"/>
    </row>
    <row r="167" spans="3:18" s="66" customFormat="1">
      <c r="C167" s="87"/>
      <c r="D167" s="87"/>
      <c r="E167" s="87"/>
      <c r="F167" s="87"/>
      <c r="G167" s="87"/>
      <c r="L167" s="87"/>
      <c r="N167" s="87"/>
      <c r="R167" s="88"/>
    </row>
    <row r="168" spans="3:18" s="66" customFormat="1">
      <c r="C168" s="87"/>
      <c r="D168" s="87"/>
      <c r="E168" s="87"/>
      <c r="F168" s="87"/>
      <c r="G168" s="87"/>
      <c r="L168" s="87"/>
      <c r="N168" s="87"/>
      <c r="R168" s="88"/>
    </row>
    <row r="169" spans="3:18" s="66" customFormat="1">
      <c r="C169" s="87"/>
      <c r="D169" s="87"/>
      <c r="E169" s="87"/>
      <c r="F169" s="87"/>
      <c r="G169" s="87"/>
      <c r="L169" s="87"/>
      <c r="N169" s="87"/>
      <c r="R169" s="88"/>
    </row>
    <row r="170" spans="3:18" s="66" customFormat="1">
      <c r="C170" s="87"/>
      <c r="D170" s="87"/>
      <c r="E170" s="87"/>
      <c r="F170" s="87"/>
      <c r="G170" s="87"/>
      <c r="L170" s="87"/>
      <c r="N170" s="87"/>
      <c r="R170" s="88"/>
    </row>
    <row r="171" spans="3:18" s="66" customFormat="1">
      <c r="C171" s="87"/>
      <c r="D171" s="87"/>
      <c r="E171" s="87"/>
      <c r="F171" s="87"/>
      <c r="G171" s="87"/>
      <c r="L171" s="87"/>
      <c r="N171" s="87"/>
      <c r="R171" s="88"/>
    </row>
    <row r="172" spans="3:18" s="66" customFormat="1">
      <c r="C172" s="87"/>
      <c r="D172" s="87"/>
      <c r="E172" s="87"/>
      <c r="F172" s="87"/>
      <c r="G172" s="87"/>
      <c r="L172" s="87"/>
      <c r="N172" s="87"/>
      <c r="R172" s="88"/>
    </row>
    <row r="173" spans="3:18" s="66" customFormat="1">
      <c r="C173" s="87"/>
      <c r="D173" s="87"/>
      <c r="E173" s="87"/>
      <c r="F173" s="87"/>
      <c r="G173" s="87"/>
      <c r="L173" s="87"/>
      <c r="N173" s="87"/>
      <c r="R173" s="88"/>
    </row>
    <row r="174" spans="3:18" s="66" customFormat="1">
      <c r="C174" s="87"/>
      <c r="D174" s="87"/>
      <c r="E174" s="87"/>
      <c r="F174" s="87"/>
      <c r="G174" s="87"/>
      <c r="L174" s="87"/>
      <c r="N174" s="87"/>
      <c r="R174" s="88"/>
    </row>
    <row r="175" spans="3:18" s="66" customFormat="1">
      <c r="C175" s="87"/>
      <c r="D175" s="87"/>
      <c r="E175" s="87"/>
      <c r="F175" s="87"/>
      <c r="G175" s="87"/>
      <c r="L175" s="87"/>
      <c r="N175" s="87"/>
      <c r="R175" s="88"/>
    </row>
    <row r="176" spans="3:18" s="66" customFormat="1">
      <c r="C176" s="87"/>
      <c r="D176" s="87"/>
      <c r="E176" s="87"/>
      <c r="F176" s="87"/>
      <c r="G176" s="87"/>
      <c r="L176" s="87"/>
      <c r="N176" s="87"/>
      <c r="R176" s="88"/>
    </row>
    <row r="177" spans="3:18" s="66" customFormat="1">
      <c r="C177" s="87"/>
      <c r="D177" s="87"/>
      <c r="E177" s="87"/>
      <c r="F177" s="87"/>
      <c r="G177" s="87"/>
      <c r="L177" s="87"/>
      <c r="N177" s="87"/>
      <c r="R177" s="88"/>
    </row>
    <row r="178" spans="3:18" s="66" customFormat="1">
      <c r="C178" s="87"/>
      <c r="D178" s="87"/>
      <c r="E178" s="87"/>
      <c r="F178" s="87"/>
      <c r="G178" s="87"/>
      <c r="L178" s="87"/>
      <c r="N178" s="87"/>
      <c r="R178" s="88"/>
    </row>
    <row r="179" spans="3:18" s="66" customFormat="1">
      <c r="C179" s="87"/>
      <c r="D179" s="87"/>
      <c r="E179" s="87"/>
      <c r="F179" s="87"/>
      <c r="G179" s="87"/>
      <c r="L179" s="87"/>
      <c r="N179" s="87"/>
      <c r="R179" s="88"/>
    </row>
    <row r="180" spans="3:18" s="66" customFormat="1">
      <c r="C180" s="87"/>
      <c r="D180" s="87"/>
      <c r="E180" s="87"/>
      <c r="F180" s="87"/>
      <c r="G180" s="87"/>
      <c r="L180" s="87"/>
      <c r="N180" s="87"/>
      <c r="R180" s="88"/>
    </row>
    <row r="181" spans="3:18" s="66" customFormat="1">
      <c r="C181" s="87"/>
      <c r="D181" s="87"/>
      <c r="E181" s="87"/>
      <c r="F181" s="87"/>
      <c r="G181" s="87"/>
      <c r="L181" s="87"/>
      <c r="N181" s="87"/>
      <c r="R181" s="88"/>
    </row>
    <row r="182" spans="3:18" s="66" customFormat="1">
      <c r="C182" s="87"/>
      <c r="D182" s="87"/>
      <c r="E182" s="87"/>
      <c r="F182" s="87"/>
      <c r="G182" s="87"/>
      <c r="L182" s="87"/>
      <c r="N182" s="87"/>
      <c r="R182" s="88"/>
    </row>
    <row r="183" spans="3:18" s="66" customFormat="1">
      <c r="C183" s="87"/>
      <c r="D183" s="87"/>
      <c r="E183" s="87"/>
      <c r="F183" s="87"/>
      <c r="G183" s="87"/>
      <c r="L183" s="87"/>
      <c r="N183" s="87"/>
      <c r="R183" s="88"/>
    </row>
    <row r="184" spans="3:18" s="66" customFormat="1">
      <c r="C184" s="87"/>
      <c r="D184" s="87"/>
      <c r="E184" s="87"/>
      <c r="F184" s="87"/>
      <c r="G184" s="87"/>
      <c r="L184" s="87"/>
      <c r="N184" s="87"/>
      <c r="R184" s="88"/>
    </row>
    <row r="185" spans="3:18" s="66" customFormat="1">
      <c r="C185" s="87"/>
      <c r="D185" s="87"/>
      <c r="E185" s="87"/>
      <c r="F185" s="87"/>
      <c r="G185" s="87"/>
      <c r="L185" s="87"/>
      <c r="N185" s="87"/>
      <c r="R185" s="88"/>
    </row>
    <row r="186" spans="3:18" s="66" customFormat="1">
      <c r="C186" s="87"/>
      <c r="D186" s="87"/>
      <c r="E186" s="87"/>
      <c r="F186" s="87"/>
      <c r="G186" s="87"/>
      <c r="L186" s="87"/>
      <c r="N186" s="87"/>
      <c r="R186" s="88"/>
    </row>
    <row r="187" spans="3:18" s="66" customFormat="1">
      <c r="C187" s="87"/>
      <c r="D187" s="87"/>
      <c r="E187" s="87"/>
      <c r="F187" s="87"/>
      <c r="G187" s="87"/>
      <c r="L187" s="87"/>
      <c r="N187" s="87"/>
      <c r="R187" s="88"/>
    </row>
    <row r="188" spans="3:18" s="66" customFormat="1">
      <c r="C188" s="87"/>
      <c r="D188" s="87"/>
      <c r="E188" s="87"/>
      <c r="F188" s="87"/>
      <c r="G188" s="87"/>
      <c r="L188" s="87"/>
      <c r="N188" s="87"/>
      <c r="R188" s="88"/>
    </row>
    <row r="189" spans="3:18" s="66" customFormat="1">
      <c r="C189" s="87"/>
      <c r="D189" s="87"/>
      <c r="E189" s="87"/>
      <c r="F189" s="87"/>
      <c r="G189" s="87"/>
      <c r="L189" s="87"/>
      <c r="N189" s="87"/>
      <c r="R189" s="88"/>
    </row>
    <row r="190" spans="3:18" s="66" customFormat="1">
      <c r="C190" s="87"/>
      <c r="D190" s="87"/>
      <c r="E190" s="87"/>
      <c r="F190" s="87"/>
      <c r="G190" s="87"/>
      <c r="L190" s="87"/>
      <c r="N190" s="87"/>
      <c r="R190" s="88"/>
    </row>
    <row r="191" spans="3:18" s="66" customFormat="1">
      <c r="C191" s="87"/>
      <c r="D191" s="87"/>
      <c r="E191" s="87"/>
      <c r="F191" s="87"/>
      <c r="G191" s="87"/>
      <c r="L191" s="87"/>
      <c r="N191" s="87"/>
      <c r="R191" s="88"/>
    </row>
    <row r="192" spans="3:18" s="66" customFormat="1">
      <c r="C192" s="87"/>
      <c r="D192" s="87"/>
      <c r="E192" s="87"/>
      <c r="F192" s="87"/>
      <c r="G192" s="87"/>
      <c r="L192" s="87"/>
      <c r="N192" s="87"/>
      <c r="R192" s="88"/>
    </row>
    <row r="193" spans="3:18" s="66" customFormat="1">
      <c r="C193" s="87"/>
      <c r="D193" s="87"/>
      <c r="E193" s="87"/>
      <c r="F193" s="87"/>
      <c r="G193" s="87"/>
      <c r="L193" s="87"/>
      <c r="N193" s="87"/>
      <c r="R193" s="88"/>
    </row>
    <row r="194" spans="3:18" s="66" customFormat="1">
      <c r="C194" s="87"/>
      <c r="D194" s="87"/>
      <c r="E194" s="87"/>
      <c r="F194" s="87"/>
      <c r="G194" s="87"/>
      <c r="L194" s="87"/>
      <c r="N194" s="87"/>
      <c r="R194" s="88"/>
    </row>
    <row r="195" spans="3:18" s="66" customFormat="1">
      <c r="C195" s="87"/>
      <c r="D195" s="87"/>
      <c r="E195" s="87"/>
      <c r="F195" s="87"/>
      <c r="G195" s="87"/>
      <c r="L195" s="87"/>
      <c r="N195" s="87"/>
      <c r="R195" s="88"/>
    </row>
    <row r="196" spans="3:18" s="66" customFormat="1">
      <c r="C196" s="87"/>
      <c r="D196" s="87"/>
      <c r="E196" s="87"/>
      <c r="F196" s="87"/>
      <c r="G196" s="87"/>
      <c r="L196" s="87"/>
      <c r="N196" s="87"/>
      <c r="R196" s="88"/>
    </row>
    <row r="197" spans="3:18" s="66" customFormat="1">
      <c r="C197" s="87"/>
      <c r="D197" s="87"/>
      <c r="E197" s="87"/>
      <c r="F197" s="87"/>
      <c r="G197" s="87"/>
      <c r="L197" s="87"/>
      <c r="N197" s="87"/>
      <c r="R197" s="88"/>
    </row>
    <row r="198" spans="3:18" s="66" customFormat="1">
      <c r="C198" s="87"/>
      <c r="D198" s="87"/>
      <c r="E198" s="87"/>
      <c r="F198" s="87"/>
      <c r="G198" s="87"/>
      <c r="L198" s="87"/>
      <c r="N198" s="87"/>
      <c r="R198" s="88"/>
    </row>
    <row r="199" spans="3:18" s="66" customFormat="1">
      <c r="C199" s="87"/>
      <c r="D199" s="87"/>
      <c r="E199" s="87"/>
      <c r="F199" s="87"/>
      <c r="G199" s="87"/>
      <c r="L199" s="87"/>
      <c r="N199" s="87"/>
      <c r="R199" s="88"/>
    </row>
    <row r="200" spans="3:18" s="66" customFormat="1">
      <c r="C200" s="87"/>
      <c r="D200" s="87"/>
      <c r="E200" s="87"/>
      <c r="F200" s="87"/>
      <c r="G200" s="87"/>
      <c r="L200" s="87"/>
      <c r="N200" s="87"/>
      <c r="R200" s="88"/>
    </row>
    <row r="201" spans="3:18" s="66" customFormat="1">
      <c r="C201" s="87"/>
      <c r="D201" s="87"/>
      <c r="E201" s="87"/>
      <c r="F201" s="87"/>
      <c r="G201" s="87"/>
      <c r="L201" s="87"/>
      <c r="N201" s="87"/>
      <c r="R201" s="88"/>
    </row>
    <row r="202" spans="3:18" s="66" customFormat="1">
      <c r="C202" s="87"/>
      <c r="D202" s="87"/>
      <c r="E202" s="87"/>
      <c r="F202" s="87"/>
      <c r="G202" s="87"/>
      <c r="L202" s="87"/>
      <c r="N202" s="87"/>
      <c r="R202" s="88"/>
    </row>
    <row r="203" spans="3:18" s="66" customFormat="1">
      <c r="C203" s="87"/>
      <c r="D203" s="87"/>
      <c r="E203" s="87"/>
      <c r="F203" s="87"/>
      <c r="G203" s="87"/>
      <c r="L203" s="87"/>
      <c r="N203" s="87"/>
      <c r="R203" s="88"/>
    </row>
    <row r="204" spans="3:18" s="66" customFormat="1">
      <c r="C204" s="87"/>
      <c r="D204" s="87"/>
      <c r="E204" s="87"/>
      <c r="F204" s="87"/>
      <c r="G204" s="87"/>
      <c r="L204" s="87"/>
      <c r="N204" s="87"/>
      <c r="R204" s="88"/>
    </row>
    <row r="205" spans="3:18" s="66" customFormat="1">
      <c r="C205" s="87"/>
      <c r="D205" s="87"/>
      <c r="E205" s="87"/>
      <c r="F205" s="87"/>
      <c r="G205" s="87"/>
      <c r="L205" s="87"/>
      <c r="N205" s="87"/>
      <c r="R205" s="88"/>
    </row>
    <row r="206" spans="3:18" s="66" customFormat="1">
      <c r="C206" s="87"/>
      <c r="D206" s="87"/>
      <c r="E206" s="87"/>
      <c r="F206" s="87"/>
      <c r="G206" s="87"/>
      <c r="L206" s="87"/>
      <c r="N206" s="87"/>
      <c r="R206" s="88"/>
    </row>
    <row r="207" spans="3:18" s="66" customFormat="1">
      <c r="C207" s="87"/>
      <c r="D207" s="87"/>
      <c r="E207" s="87"/>
      <c r="F207" s="87"/>
      <c r="G207" s="87"/>
      <c r="L207" s="87"/>
      <c r="N207" s="87"/>
      <c r="R207" s="88"/>
    </row>
    <row r="208" spans="3:18" s="66" customFormat="1">
      <c r="C208" s="87"/>
      <c r="D208" s="87"/>
      <c r="E208" s="87"/>
      <c r="F208" s="87"/>
      <c r="G208" s="87"/>
      <c r="L208" s="87"/>
      <c r="N208" s="87"/>
      <c r="R208" s="88"/>
    </row>
    <row r="209" spans="3:18" s="66" customFormat="1">
      <c r="C209" s="87"/>
      <c r="D209" s="87"/>
      <c r="E209" s="87"/>
      <c r="F209" s="87"/>
      <c r="G209" s="87"/>
      <c r="L209" s="87"/>
      <c r="N209" s="87"/>
      <c r="R209" s="88"/>
    </row>
    <row r="210" spans="3:18" s="66" customFormat="1">
      <c r="C210" s="87"/>
      <c r="D210" s="87"/>
      <c r="E210" s="87"/>
      <c r="F210" s="87"/>
      <c r="G210" s="87"/>
      <c r="L210" s="87"/>
      <c r="N210" s="87"/>
      <c r="R210" s="88"/>
    </row>
    <row r="211" spans="3:18" s="66" customFormat="1">
      <c r="C211" s="87"/>
      <c r="D211" s="87"/>
      <c r="E211" s="87"/>
      <c r="F211" s="87"/>
      <c r="G211" s="87"/>
      <c r="L211" s="87"/>
      <c r="N211" s="87"/>
      <c r="R211" s="88"/>
    </row>
    <row r="212" spans="3:18" s="66" customFormat="1">
      <c r="C212" s="87"/>
      <c r="D212" s="87"/>
      <c r="E212" s="87"/>
      <c r="F212" s="87"/>
      <c r="G212" s="87"/>
      <c r="L212" s="87"/>
      <c r="N212" s="87"/>
      <c r="R212" s="88"/>
    </row>
    <row r="213" spans="3:18" s="66" customFormat="1">
      <c r="C213" s="87"/>
      <c r="D213" s="87"/>
      <c r="E213" s="87"/>
      <c r="F213" s="87"/>
      <c r="G213" s="87"/>
      <c r="L213" s="87"/>
      <c r="N213" s="87"/>
      <c r="R213" s="88"/>
    </row>
    <row r="214" spans="3:18" s="66" customFormat="1">
      <c r="C214" s="87"/>
      <c r="D214" s="87"/>
      <c r="E214" s="87"/>
      <c r="F214" s="87"/>
      <c r="G214" s="87"/>
      <c r="L214" s="87"/>
      <c r="N214" s="87"/>
      <c r="R214" s="88"/>
    </row>
    <row r="215" spans="3:18" s="66" customFormat="1">
      <c r="C215" s="87"/>
      <c r="D215" s="87"/>
      <c r="E215" s="87"/>
      <c r="F215" s="87"/>
      <c r="G215" s="87"/>
      <c r="L215" s="87"/>
      <c r="N215" s="87"/>
      <c r="R215" s="88"/>
    </row>
    <row r="216" spans="3:18" s="66" customFormat="1">
      <c r="C216" s="87"/>
      <c r="D216" s="87"/>
      <c r="E216" s="87"/>
      <c r="F216" s="87"/>
      <c r="G216" s="87"/>
      <c r="L216" s="87"/>
      <c r="N216" s="87"/>
      <c r="R216" s="88"/>
    </row>
    <row r="217" spans="3:18" s="66" customFormat="1">
      <c r="C217" s="87"/>
      <c r="D217" s="87"/>
      <c r="E217" s="87"/>
      <c r="F217" s="87"/>
      <c r="G217" s="87"/>
      <c r="L217" s="87"/>
      <c r="N217" s="87"/>
      <c r="R217" s="88"/>
    </row>
    <row r="218" spans="3:18" s="66" customFormat="1">
      <c r="C218" s="87"/>
      <c r="D218" s="87"/>
      <c r="E218" s="87"/>
      <c r="F218" s="87"/>
      <c r="G218" s="87"/>
      <c r="L218" s="87"/>
      <c r="N218" s="87"/>
      <c r="R218" s="88"/>
    </row>
    <row r="219" spans="3:18" s="66" customFormat="1">
      <c r="C219" s="87"/>
      <c r="D219" s="87"/>
      <c r="E219" s="87"/>
      <c r="F219" s="87"/>
      <c r="G219" s="87"/>
      <c r="L219" s="87"/>
      <c r="N219" s="87"/>
      <c r="R219" s="88"/>
    </row>
    <row r="220" spans="3:18" s="66" customFormat="1">
      <c r="C220" s="87"/>
      <c r="D220" s="87"/>
      <c r="E220" s="87"/>
      <c r="F220" s="87"/>
      <c r="G220" s="87"/>
      <c r="L220" s="87"/>
      <c r="N220" s="87"/>
      <c r="R220" s="88"/>
    </row>
    <row r="221" spans="3:18" s="66" customFormat="1">
      <c r="C221" s="87"/>
      <c r="D221" s="87"/>
      <c r="E221" s="87"/>
      <c r="F221" s="87"/>
      <c r="G221" s="87"/>
      <c r="L221" s="87"/>
      <c r="N221" s="87"/>
      <c r="R221" s="88"/>
    </row>
    <row r="222" spans="3:18" s="66" customFormat="1">
      <c r="C222" s="87"/>
      <c r="D222" s="87"/>
      <c r="E222" s="87"/>
      <c r="F222" s="87"/>
      <c r="G222" s="87"/>
      <c r="L222" s="87"/>
      <c r="N222" s="87"/>
      <c r="R222" s="88"/>
    </row>
    <row r="223" spans="3:18" s="66" customFormat="1">
      <c r="C223" s="87"/>
      <c r="D223" s="87"/>
      <c r="E223" s="87"/>
      <c r="F223" s="87"/>
      <c r="G223" s="87"/>
      <c r="L223" s="87"/>
      <c r="N223" s="87"/>
      <c r="R223" s="88"/>
    </row>
    <row r="224" spans="3:18" s="66" customFormat="1">
      <c r="C224" s="87"/>
      <c r="D224" s="87"/>
      <c r="E224" s="87"/>
      <c r="F224" s="87"/>
      <c r="G224" s="87"/>
      <c r="L224" s="87"/>
      <c r="N224" s="87"/>
      <c r="R224" s="88"/>
    </row>
    <row r="225" spans="3:18" s="66" customFormat="1">
      <c r="C225" s="87"/>
      <c r="D225" s="87"/>
      <c r="E225" s="87"/>
      <c r="F225" s="87"/>
      <c r="G225" s="87"/>
      <c r="L225" s="87"/>
      <c r="N225" s="87"/>
      <c r="R225" s="88"/>
    </row>
    <row r="226" spans="3:18" s="66" customFormat="1">
      <c r="C226" s="87"/>
      <c r="D226" s="87"/>
      <c r="E226" s="87"/>
      <c r="F226" s="87"/>
      <c r="G226" s="87"/>
      <c r="L226" s="87"/>
      <c r="N226" s="87"/>
      <c r="R226" s="88"/>
    </row>
    <row r="227" spans="3:18" s="66" customFormat="1">
      <c r="C227" s="87"/>
      <c r="D227" s="87"/>
      <c r="E227" s="87"/>
      <c r="F227" s="87"/>
      <c r="G227" s="87"/>
      <c r="L227" s="87"/>
      <c r="N227" s="87"/>
      <c r="R227" s="88"/>
    </row>
    <row r="228" spans="3:18" s="66" customFormat="1">
      <c r="C228" s="87"/>
      <c r="D228" s="87"/>
      <c r="E228" s="87"/>
      <c r="F228" s="87"/>
      <c r="G228" s="87"/>
      <c r="L228" s="87"/>
      <c r="N228" s="87"/>
      <c r="R228" s="88"/>
    </row>
    <row r="229" spans="3:18" s="66" customFormat="1">
      <c r="C229" s="87"/>
      <c r="D229" s="87"/>
      <c r="E229" s="87"/>
      <c r="F229" s="87"/>
      <c r="G229" s="87"/>
      <c r="L229" s="87"/>
      <c r="N229" s="87"/>
      <c r="R229" s="88"/>
    </row>
    <row r="230" spans="3:18" s="66" customFormat="1">
      <c r="C230" s="87"/>
      <c r="D230" s="87"/>
      <c r="E230" s="87"/>
      <c r="F230" s="87"/>
      <c r="G230" s="87"/>
      <c r="L230" s="87"/>
      <c r="N230" s="87"/>
      <c r="R230" s="88"/>
    </row>
    <row r="231" spans="3:18" s="66" customFormat="1">
      <c r="C231" s="87"/>
      <c r="D231" s="87"/>
      <c r="E231" s="87"/>
      <c r="F231" s="87"/>
      <c r="G231" s="87"/>
      <c r="L231" s="87"/>
      <c r="N231" s="87"/>
      <c r="R231" s="88"/>
    </row>
    <row r="232" spans="3:18" s="66" customFormat="1">
      <c r="C232" s="87"/>
      <c r="D232" s="87"/>
      <c r="E232" s="87"/>
      <c r="F232" s="87"/>
      <c r="G232" s="87"/>
      <c r="L232" s="87"/>
      <c r="N232" s="87"/>
      <c r="R232" s="88"/>
    </row>
    <row r="233" spans="3:18" s="66" customFormat="1">
      <c r="C233" s="87"/>
      <c r="D233" s="87"/>
      <c r="E233" s="87"/>
      <c r="F233" s="87"/>
      <c r="G233" s="87"/>
      <c r="L233" s="87"/>
      <c r="N233" s="87"/>
      <c r="R233" s="88"/>
    </row>
    <row r="234" spans="3:18" s="66" customFormat="1">
      <c r="C234" s="87"/>
      <c r="D234" s="87"/>
      <c r="E234" s="87"/>
      <c r="F234" s="87"/>
      <c r="G234" s="87"/>
      <c r="L234" s="87"/>
      <c r="N234" s="87"/>
      <c r="R234" s="88"/>
    </row>
    <row r="235" spans="3:18" s="66" customFormat="1">
      <c r="C235" s="87"/>
      <c r="D235" s="87"/>
      <c r="E235" s="87"/>
      <c r="F235" s="87"/>
      <c r="G235" s="87"/>
      <c r="L235" s="87"/>
      <c r="N235" s="87"/>
      <c r="R235" s="88"/>
    </row>
    <row r="236" spans="3:18" s="66" customFormat="1">
      <c r="C236" s="87"/>
      <c r="D236" s="87"/>
      <c r="E236" s="87"/>
      <c r="F236" s="87"/>
      <c r="G236" s="87"/>
      <c r="L236" s="87"/>
      <c r="N236" s="87"/>
      <c r="R236" s="88"/>
    </row>
    <row r="237" spans="3:18" s="66" customFormat="1">
      <c r="C237" s="87"/>
      <c r="D237" s="87"/>
      <c r="E237" s="87"/>
      <c r="F237" s="87"/>
      <c r="G237" s="87"/>
      <c r="L237" s="87"/>
      <c r="N237" s="87"/>
      <c r="R237" s="88"/>
    </row>
    <row r="238" spans="3:18" s="66" customFormat="1">
      <c r="C238" s="87"/>
      <c r="D238" s="87"/>
      <c r="E238" s="87"/>
      <c r="F238" s="87"/>
      <c r="G238" s="87"/>
      <c r="L238" s="87"/>
      <c r="N238" s="87"/>
      <c r="R238" s="88"/>
    </row>
    <row r="239" spans="3:18" s="66" customFormat="1">
      <c r="C239" s="87"/>
      <c r="D239" s="87"/>
      <c r="E239" s="87"/>
      <c r="F239" s="87"/>
      <c r="G239" s="87"/>
      <c r="L239" s="87"/>
      <c r="N239" s="87"/>
      <c r="R239" s="88"/>
    </row>
    <row r="240" spans="3:18" s="66" customFormat="1">
      <c r="C240" s="87"/>
      <c r="D240" s="87"/>
      <c r="E240" s="87"/>
      <c r="F240" s="87"/>
      <c r="G240" s="87"/>
      <c r="L240" s="87"/>
      <c r="N240" s="87"/>
      <c r="R240" s="88"/>
    </row>
    <row r="241" spans="3:18" s="66" customFormat="1">
      <c r="C241" s="87"/>
      <c r="D241" s="87"/>
      <c r="E241" s="87"/>
      <c r="F241" s="87"/>
      <c r="G241" s="87"/>
      <c r="L241" s="87"/>
      <c r="N241" s="87"/>
      <c r="R241" s="88"/>
    </row>
    <row r="242" spans="3:18" s="66" customFormat="1">
      <c r="C242" s="87"/>
      <c r="D242" s="87"/>
      <c r="E242" s="87"/>
      <c r="F242" s="87"/>
      <c r="G242" s="87"/>
      <c r="L242" s="87"/>
      <c r="N242" s="87"/>
      <c r="R242" s="88"/>
    </row>
    <row r="243" spans="3:18" s="66" customFormat="1">
      <c r="C243" s="87"/>
      <c r="D243" s="87"/>
      <c r="E243" s="87"/>
      <c r="F243" s="87"/>
      <c r="G243" s="87"/>
      <c r="L243" s="87"/>
      <c r="N243" s="87"/>
      <c r="R243" s="88"/>
    </row>
    <row r="244" spans="3:18" s="66" customFormat="1">
      <c r="C244" s="87"/>
      <c r="D244" s="87"/>
      <c r="E244" s="87"/>
      <c r="F244" s="87"/>
      <c r="G244" s="87"/>
      <c r="L244" s="87"/>
      <c r="N244" s="87"/>
      <c r="R244" s="88"/>
    </row>
    <row r="245" spans="3:18" s="66" customFormat="1">
      <c r="C245" s="87"/>
      <c r="D245" s="87"/>
      <c r="E245" s="87"/>
      <c r="F245" s="87"/>
      <c r="G245" s="87"/>
      <c r="L245" s="87"/>
      <c r="N245" s="87"/>
      <c r="R245" s="88"/>
    </row>
    <row r="246" spans="3:18" s="66" customFormat="1">
      <c r="C246" s="87"/>
      <c r="D246" s="87"/>
      <c r="E246" s="87"/>
      <c r="F246" s="87"/>
      <c r="G246" s="87"/>
      <c r="L246" s="87"/>
      <c r="N246" s="87"/>
      <c r="R246" s="88"/>
    </row>
    <row r="247" spans="3:18" s="66" customFormat="1">
      <c r="C247" s="87"/>
      <c r="D247" s="87"/>
      <c r="E247" s="87"/>
      <c r="F247" s="87"/>
      <c r="G247" s="87"/>
      <c r="L247" s="87"/>
      <c r="N247" s="87"/>
      <c r="R247" s="88"/>
    </row>
    <row r="248" spans="3:18" s="66" customFormat="1">
      <c r="C248" s="87"/>
      <c r="D248" s="87"/>
      <c r="E248" s="87"/>
      <c r="F248" s="87"/>
      <c r="G248" s="87"/>
      <c r="L248" s="87"/>
      <c r="N248" s="87"/>
      <c r="R248" s="88"/>
    </row>
    <row r="249" spans="3:18" s="66" customFormat="1">
      <c r="C249" s="87"/>
      <c r="D249" s="87"/>
      <c r="E249" s="87"/>
      <c r="F249" s="87"/>
      <c r="G249" s="87"/>
      <c r="L249" s="87"/>
      <c r="N249" s="87"/>
      <c r="R249" s="88"/>
    </row>
    <row r="250" spans="3:18" s="66" customFormat="1">
      <c r="C250" s="87"/>
      <c r="D250" s="87"/>
      <c r="E250" s="87"/>
      <c r="F250" s="87"/>
      <c r="G250" s="87"/>
      <c r="L250" s="87"/>
      <c r="N250" s="87"/>
      <c r="R250" s="88"/>
    </row>
    <row r="251" spans="3:18" s="66" customFormat="1">
      <c r="C251" s="87"/>
      <c r="D251" s="87"/>
      <c r="E251" s="87"/>
      <c r="F251" s="87"/>
      <c r="G251" s="87"/>
      <c r="L251" s="87"/>
      <c r="N251" s="87"/>
      <c r="R251" s="88"/>
    </row>
    <row r="252" spans="3:18" s="66" customFormat="1">
      <c r="C252" s="87"/>
      <c r="D252" s="87"/>
      <c r="E252" s="87"/>
      <c r="F252" s="87"/>
      <c r="G252" s="87"/>
      <c r="L252" s="87"/>
      <c r="N252" s="87"/>
      <c r="R252" s="88"/>
    </row>
    <row r="253" spans="3:18" s="66" customFormat="1">
      <c r="C253" s="87"/>
      <c r="D253" s="87"/>
      <c r="E253" s="87"/>
      <c r="F253" s="87"/>
      <c r="G253" s="87"/>
      <c r="L253" s="87"/>
      <c r="N253" s="87"/>
      <c r="R253" s="88"/>
    </row>
    <row r="254" spans="3:18" s="66" customFormat="1">
      <c r="C254" s="87"/>
      <c r="D254" s="87"/>
      <c r="E254" s="87"/>
      <c r="F254" s="87"/>
      <c r="G254" s="87"/>
      <c r="L254" s="87"/>
      <c r="N254" s="87"/>
      <c r="R254" s="88"/>
    </row>
    <row r="255" spans="3:18" s="66" customFormat="1">
      <c r="C255" s="87"/>
      <c r="D255" s="87"/>
      <c r="E255" s="87"/>
      <c r="F255" s="87"/>
      <c r="G255" s="87"/>
      <c r="L255" s="87"/>
      <c r="N255" s="87"/>
      <c r="R255" s="88"/>
    </row>
    <row r="256" spans="3:18" s="66" customFormat="1">
      <c r="C256" s="87"/>
      <c r="D256" s="87"/>
      <c r="E256" s="87"/>
      <c r="F256" s="87"/>
      <c r="G256" s="87"/>
      <c r="L256" s="87"/>
      <c r="N256" s="87"/>
      <c r="R256" s="88"/>
    </row>
    <row r="257" spans="3:18" s="66" customFormat="1">
      <c r="C257" s="87"/>
      <c r="D257" s="87"/>
      <c r="E257" s="87"/>
      <c r="F257" s="87"/>
      <c r="G257" s="87"/>
      <c r="L257" s="87"/>
      <c r="N257" s="87"/>
      <c r="R257" s="88"/>
    </row>
    <row r="258" spans="3:18" s="66" customFormat="1">
      <c r="C258" s="87"/>
      <c r="D258" s="87"/>
      <c r="E258" s="87"/>
      <c r="F258" s="87"/>
      <c r="G258" s="87"/>
      <c r="L258" s="87"/>
      <c r="N258" s="87"/>
      <c r="R258" s="88"/>
    </row>
    <row r="259" spans="3:18" s="66" customFormat="1">
      <c r="C259" s="87"/>
      <c r="D259" s="87"/>
      <c r="E259" s="87"/>
      <c r="F259" s="87"/>
      <c r="G259" s="87"/>
      <c r="L259" s="87"/>
      <c r="N259" s="87"/>
      <c r="R259" s="88"/>
    </row>
  </sheetData>
  <sheetProtection selectLockedCells="1"/>
  <mergeCells count="7">
    <mergeCell ref="R1:U1"/>
    <mergeCell ref="C37:N37"/>
    <mergeCell ref="C38:N38"/>
    <mergeCell ref="C34:N34"/>
    <mergeCell ref="C35:N35"/>
    <mergeCell ref="C36:N36"/>
    <mergeCell ref="N1:N2"/>
  </mergeCells>
  <conditionalFormatting sqref="E8:F8">
    <cfRule type="containsText" dxfId="3" priority="4" operator="containsText" text="Nee">
      <formula>NOT(ISERROR(SEARCH("Nee",E8)))</formula>
    </cfRule>
  </conditionalFormatting>
  <conditionalFormatting sqref="I4">
    <cfRule type="cellIs" dxfId="2" priority="3" operator="greaterThanOrEqual">
      <formula>10</formula>
    </cfRule>
  </conditionalFormatting>
  <conditionalFormatting sqref="E8:E22">
    <cfRule type="containsText" dxfId="1" priority="1" operator="containsText" text="Nee">
      <formula>NOT(ISERROR(SEARCH("Nee",E8)))</formula>
    </cfRule>
    <cfRule type="containsText" dxfId="0" priority="2" operator="containsText" text="Ja">
      <formula>NOT(ISERROR(SEARCH("Ja",E8)))</formula>
    </cfRule>
  </conditionalFormatting>
  <printOptions horizontalCentered="1"/>
  <pageMargins left="0.11811023622047245" right="0.11811023622047245" top="0.39370078740157483" bottom="0.39370078740157483" header="0.31496062992125984" footer="0.31496062992125984"/>
  <pageSetup paperSize="9" scale="70" orientation="landscape" r:id="rId1"/>
  <headerFooter>
    <oddFooter>&amp;LOnderbouwing Professionaliteitstoets (versie V1.1_25-02-2021)&amp;CPrint datum: &amp;D&amp;R[ &amp;P / &amp;N ]</oddFooter>
  </headerFooter>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5DF34FA4-E1C1-49DB-87C9-6FAD5718C47A}">
          <x14:formula1>
            <xm:f>DD!$W$5:$W$8</xm:f>
          </x14:formula1>
          <xm:sqref>G8:G22</xm:sqref>
        </x14:dataValidation>
        <x14:dataValidation type="list" allowBlank="1" showInputMessage="1" showErrorMessage="1" xr:uid="{1A845745-87AD-46D4-9160-216F3FD06475}">
          <x14:formula1>
            <xm:f>DD!$E$4:$E$6</xm:f>
          </x14:formula1>
          <xm:sqref>F8:F22</xm:sqref>
        </x14:dataValidation>
        <x14:dataValidation type="list" allowBlank="1" showInputMessage="1" showErrorMessage="1" xr:uid="{7C811FE1-1F79-4419-975A-23FD68D01B88}">
          <x14:formula1>
            <xm:f>DD!$G$4:$G$12</xm:f>
          </x14:formula1>
          <xm:sqref>H8:H22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DE813-5C3A-42C1-8086-C7E8589FFCB5}">
  <sheetPr codeName="Blad5">
    <tabColor rgb="FFC00000"/>
  </sheetPr>
  <dimension ref="A1:AT182"/>
  <sheetViews>
    <sheetView showGridLines="0" topLeftCell="D13" zoomScale="85" zoomScaleNormal="85" workbookViewId="0">
      <selection activeCell="F38" sqref="F38"/>
    </sheetView>
  </sheetViews>
  <sheetFormatPr defaultColWidth="8.85546875" defaultRowHeight="15"/>
  <cols>
    <col min="1" max="1" width="3.7109375" style="1" customWidth="1"/>
    <col min="2" max="2" width="3.7109375" customWidth="1"/>
    <col min="3" max="3" width="87" style="2" customWidth="1"/>
    <col min="4" max="4" width="72.28515625" style="2" customWidth="1"/>
    <col min="5" max="5" width="10.42578125" style="26" customWidth="1"/>
    <col min="6" max="6" width="226.7109375" customWidth="1"/>
    <col min="7" max="7" width="3.7109375" customWidth="1"/>
    <col min="8" max="8" width="9.140625" style="1"/>
    <col min="9" max="9" width="94.28515625" style="1" customWidth="1"/>
    <col min="10" max="46" width="9.140625" style="1"/>
  </cols>
  <sheetData>
    <row r="1" spans="1:46" ht="17.25">
      <c r="C1" s="29" t="s">
        <v>50</v>
      </c>
    </row>
    <row r="2" spans="1:46">
      <c r="C2" s="30" t="str">
        <f>'Formulier Professionaliteit'!C2</f>
        <v>Aanvraag Verhuurhypotheek SolidBriQ</v>
      </c>
    </row>
    <row r="4" spans="1:46" ht="35.1" customHeight="1">
      <c r="C4" s="312" t="str">
        <f>"Vraag 1: " &amp; 'Formulier Professionaliteit'!D16</f>
        <v>Vraag 1: Heeft de aanvraag betrekking op commerciële verhuur aan derden; niet zijnde eigen gebruik voor eigen bewoning.</v>
      </c>
      <c r="D4" s="313"/>
    </row>
    <row r="5" spans="1:46">
      <c r="C5" s="19" t="s">
        <v>25</v>
      </c>
      <c r="D5" s="19" t="s">
        <v>26</v>
      </c>
      <c r="E5" s="19" t="s">
        <v>38</v>
      </c>
      <c r="F5" s="19" t="s">
        <v>81</v>
      </c>
    </row>
    <row r="6" spans="1:46">
      <c r="C6" s="24" t="s">
        <v>18</v>
      </c>
      <c r="D6" s="24" t="s">
        <v>22</v>
      </c>
      <c r="E6" s="24"/>
      <c r="F6" s="24" t="s">
        <v>0</v>
      </c>
    </row>
    <row r="7" spans="1:46">
      <c r="C7" s="25" t="s">
        <v>16</v>
      </c>
      <c r="D7" s="25" t="s">
        <v>21</v>
      </c>
      <c r="E7" s="25"/>
      <c r="F7" s="25" t="s">
        <v>90</v>
      </c>
    </row>
    <row r="8" spans="1:46">
      <c r="C8" s="25" t="s">
        <v>17</v>
      </c>
      <c r="D8" s="27" t="s">
        <v>20</v>
      </c>
      <c r="E8" s="27"/>
      <c r="F8" s="27" t="s">
        <v>70</v>
      </c>
    </row>
    <row r="10" spans="1:46" ht="35.1" customHeight="1">
      <c r="C10" s="312" t="str">
        <f>"Vraag 2: " &amp; 'Formulier Professionaliteit'!D18</f>
        <v>Vraag 2: In welke hoedanigheid vraagt de aanvrager de vastgoedfinanciering aan?</v>
      </c>
      <c r="D10" s="313"/>
    </row>
    <row r="11" spans="1:46" s="16" customFormat="1">
      <c r="A11" s="17"/>
      <c r="C11" s="19" t="s">
        <v>25</v>
      </c>
      <c r="D11" s="19" t="s">
        <v>26</v>
      </c>
      <c r="E11" s="19" t="s">
        <v>38</v>
      </c>
      <c r="F11" s="19" t="s">
        <v>81</v>
      </c>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row>
    <row r="12" spans="1:46">
      <c r="C12" s="24" t="s">
        <v>18</v>
      </c>
      <c r="D12" s="24" t="s">
        <v>22</v>
      </c>
      <c r="E12" s="24"/>
      <c r="F12" s="24" t="s">
        <v>0</v>
      </c>
    </row>
    <row r="13" spans="1:46" s="16" customFormat="1" ht="15" customHeight="1">
      <c r="A13" s="17"/>
      <c r="C13" s="24" t="s">
        <v>197</v>
      </c>
      <c r="D13" s="28" t="s">
        <v>78</v>
      </c>
      <c r="E13" s="25"/>
      <c r="F13" s="25" t="s">
        <v>71</v>
      </c>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row>
    <row r="14" spans="1:46" s="16" customFormat="1" ht="15" customHeight="1">
      <c r="A14" s="17"/>
      <c r="C14" s="25" t="s">
        <v>24</v>
      </c>
      <c r="D14" s="25" t="s">
        <v>34</v>
      </c>
      <c r="E14" s="27"/>
      <c r="F14" s="25" t="s">
        <v>91</v>
      </c>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row>
    <row r="15" spans="1:46" s="16" customFormat="1" ht="15" customHeight="1">
      <c r="A15" s="17"/>
      <c r="C15" s="25" t="s">
        <v>198</v>
      </c>
      <c r="D15" s="27" t="s">
        <v>20</v>
      </c>
      <c r="E15" s="27"/>
      <c r="F15" s="27" t="s">
        <v>70</v>
      </c>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row>
    <row r="16" spans="1:46" s="16" customFormat="1" ht="15" customHeight="1">
      <c r="A16" s="17"/>
      <c r="C16" s="21"/>
      <c r="D16" s="21"/>
      <c r="E16" s="18"/>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row>
    <row r="17" spans="1:46" s="16" customFormat="1" ht="35.1" customHeight="1">
      <c r="A17" s="17"/>
      <c r="C17" s="312" t="str">
        <f>"Vraag 3: " &amp; 'Formulier Professionaliteit'!D20</f>
        <v>Vraag 3: Worden er door de aanvrager activiteiten verricht in het kader van een bedrijf of beroepsuitoefening die betrekking op: bemiddeling in, beheer van, handel in en/of verhuur van onroerend goed?</v>
      </c>
      <c r="D17" s="313"/>
      <c r="E17" s="18"/>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row>
    <row r="18" spans="1:46" s="16" customFormat="1" ht="15" customHeight="1">
      <c r="A18" s="17"/>
      <c r="C18" s="19" t="s">
        <v>25</v>
      </c>
      <c r="D18" s="19" t="s">
        <v>26</v>
      </c>
      <c r="E18" s="19" t="s">
        <v>38</v>
      </c>
      <c r="F18" s="19" t="s">
        <v>81</v>
      </c>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row>
    <row r="19" spans="1:46" s="16" customFormat="1" ht="15" customHeight="1">
      <c r="A19" s="17"/>
      <c r="C19" s="24" t="s">
        <v>18</v>
      </c>
      <c r="D19" s="24" t="s">
        <v>22</v>
      </c>
      <c r="E19" s="24"/>
      <c r="F19" s="24" t="s">
        <v>0</v>
      </c>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row>
    <row r="20" spans="1:46" s="16" customFormat="1" ht="15" customHeight="1">
      <c r="A20" s="17"/>
      <c r="C20" s="25" t="s">
        <v>16</v>
      </c>
      <c r="D20" s="25" t="s">
        <v>31</v>
      </c>
      <c r="E20" s="25"/>
      <c r="F20" s="25" t="s">
        <v>253</v>
      </c>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row>
    <row r="21" spans="1:46" s="16" customFormat="1" ht="15" customHeight="1">
      <c r="A21" s="17"/>
      <c r="C21" s="25" t="s">
        <v>17</v>
      </c>
      <c r="D21" s="27" t="s">
        <v>20</v>
      </c>
      <c r="E21" s="27"/>
      <c r="F21" s="27" t="s">
        <v>70</v>
      </c>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row>
    <row r="22" spans="1:46" s="16" customFormat="1" ht="15" customHeight="1">
      <c r="A22" s="17"/>
      <c r="C22" s="21"/>
      <c r="D22" s="21"/>
      <c r="E22" s="18"/>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row>
    <row r="23" spans="1:46" s="16" customFormat="1" ht="35.1" customHeight="1">
      <c r="A23" s="17"/>
      <c r="C23" s="312" t="str">
        <f>"Vraag 4: " &amp; 'Formulier Professionaliteit'!D22</f>
        <v>Vraag 4: Heeft de aanvraag voor financiering betrekking op de pensioenvoorziening?</v>
      </c>
      <c r="D23" s="313"/>
      <c r="E23" s="18"/>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row>
    <row r="24" spans="1:46" s="16" customFormat="1" ht="15" customHeight="1">
      <c r="A24" s="17"/>
      <c r="C24" s="19" t="s">
        <v>25</v>
      </c>
      <c r="D24" s="19" t="s">
        <v>26</v>
      </c>
      <c r="E24" s="19" t="s">
        <v>38</v>
      </c>
      <c r="F24" s="19" t="s">
        <v>81</v>
      </c>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row>
    <row r="25" spans="1:46" s="16" customFormat="1" ht="15" customHeight="1">
      <c r="A25" s="17"/>
      <c r="C25" s="24" t="s">
        <v>18</v>
      </c>
      <c r="D25" s="24" t="s">
        <v>22</v>
      </c>
      <c r="E25" s="24"/>
      <c r="F25" s="24" t="s">
        <v>0</v>
      </c>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row>
    <row r="26" spans="1:46" s="16" customFormat="1" ht="15" customHeight="1">
      <c r="A26" s="17"/>
      <c r="C26" s="25" t="s">
        <v>16</v>
      </c>
      <c r="D26" s="27" t="s">
        <v>20</v>
      </c>
      <c r="E26" s="25"/>
      <c r="F26" s="27" t="s">
        <v>70</v>
      </c>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row>
    <row r="27" spans="1:46" s="16" customFormat="1" ht="15" customHeight="1">
      <c r="A27" s="17"/>
      <c r="C27" s="25" t="s">
        <v>17</v>
      </c>
      <c r="D27" s="25" t="s">
        <v>33</v>
      </c>
      <c r="E27" s="27"/>
      <c r="F27" s="25" t="s">
        <v>76</v>
      </c>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row>
    <row r="28" spans="1:46" s="16" customFormat="1" ht="15" customHeight="1">
      <c r="A28" s="17"/>
      <c r="C28" s="21"/>
      <c r="D28" s="21"/>
      <c r="E28" s="18"/>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row>
    <row r="29" spans="1:46" s="16" customFormat="1" ht="15" customHeight="1">
      <c r="A29" s="17"/>
      <c r="C29" s="21"/>
      <c r="D29" s="21"/>
      <c r="E29" s="18"/>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row>
    <row r="30" spans="1:46" s="16" customFormat="1" ht="35.1" customHeight="1">
      <c r="A30" s="17"/>
      <c r="C30" s="312" t="str">
        <f>"Vraag 5: " &amp; 'Formulier Professionaliteit'!D24</f>
        <v>Vraag 5: Hoeveel (vastgoed) transacties* gericht op de verhuur van vastgoed heeft de aanvrager verricht in de afgelopen 3 jaar?</v>
      </c>
      <c r="D30" s="313"/>
      <c r="E30" s="18"/>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row>
    <row r="31" spans="1:46" s="16" customFormat="1" ht="15" customHeight="1">
      <c r="A31" s="17"/>
      <c r="C31" s="19" t="s">
        <v>25</v>
      </c>
      <c r="D31" s="19" t="s">
        <v>26</v>
      </c>
      <c r="E31" s="20" t="s">
        <v>38</v>
      </c>
      <c r="F31" s="19" t="s">
        <v>81</v>
      </c>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row>
    <row r="32" spans="1:46" s="16" customFormat="1" ht="15" customHeight="1">
      <c r="A32" s="17"/>
      <c r="C32" s="24" t="s">
        <v>18</v>
      </c>
      <c r="D32" s="24" t="s">
        <v>22</v>
      </c>
      <c r="E32" s="22">
        <v>0</v>
      </c>
      <c r="F32" s="24" t="s">
        <v>0</v>
      </c>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row>
    <row r="33" spans="1:46" s="16" customFormat="1" ht="15" customHeight="1">
      <c r="A33" s="17"/>
      <c r="C33" s="24" t="s">
        <v>37</v>
      </c>
      <c r="D33" s="25" t="s">
        <v>36</v>
      </c>
      <c r="E33" s="22">
        <v>0</v>
      </c>
      <c r="F33" s="25" t="s">
        <v>77</v>
      </c>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row>
    <row r="34" spans="1:46" s="16" customFormat="1" ht="15" customHeight="1">
      <c r="A34" s="17"/>
      <c r="C34" s="25" t="s">
        <v>230</v>
      </c>
      <c r="D34" s="25" t="s">
        <v>36</v>
      </c>
      <c r="E34" s="23">
        <v>2</v>
      </c>
      <c r="F34" s="25" t="s">
        <v>69</v>
      </c>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row>
    <row r="35" spans="1:46" s="16" customFormat="1" ht="15" customHeight="1">
      <c r="A35" s="17"/>
      <c r="C35" s="25" t="s">
        <v>231</v>
      </c>
      <c r="D35" s="25" t="s">
        <v>36</v>
      </c>
      <c r="E35" s="23">
        <v>6</v>
      </c>
      <c r="F35" s="25" t="s">
        <v>69</v>
      </c>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row>
    <row r="36" spans="1:46" s="16" customFormat="1" ht="15" customHeight="1">
      <c r="A36" s="17"/>
      <c r="C36" s="25" t="s">
        <v>232</v>
      </c>
      <c r="D36" s="25" t="s">
        <v>36</v>
      </c>
      <c r="E36" s="23">
        <v>10</v>
      </c>
      <c r="F36" s="25" t="s">
        <v>69</v>
      </c>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row>
    <row r="37" spans="1:46" s="16" customFormat="1" ht="15" customHeight="1">
      <c r="A37" s="17"/>
      <c r="C37" s="25" t="s">
        <v>42</v>
      </c>
      <c r="D37" s="28" t="s">
        <v>78</v>
      </c>
      <c r="E37" s="23"/>
      <c r="F37" s="230" t="s">
        <v>255</v>
      </c>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row>
    <row r="38" spans="1:46" s="16" customFormat="1">
      <c r="A38" s="17"/>
      <c r="C38" s="21"/>
      <c r="D38" s="21"/>
      <c r="E38" s="18"/>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row>
    <row r="39" spans="1:46" s="16" customFormat="1" ht="35.1" customHeight="1">
      <c r="A39" s="17"/>
      <c r="C39" s="312" t="str">
        <f>"Vraag 6: " &amp; 'Formulier Professionaliteit'!D26</f>
        <v>Vraag 6: Wat is de omvang van de vastgoedportefeuille* inclusief het onderpand waarop de financieringsvraag betrekking heeft?</v>
      </c>
      <c r="D39" s="313"/>
      <c r="E39" s="18"/>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row>
    <row r="40" spans="1:46" s="16" customFormat="1" ht="15" customHeight="1">
      <c r="A40" s="17"/>
      <c r="C40" s="19" t="s">
        <v>25</v>
      </c>
      <c r="D40" s="19" t="s">
        <v>26</v>
      </c>
      <c r="E40" s="20" t="s">
        <v>38</v>
      </c>
      <c r="F40" s="19" t="s">
        <v>81</v>
      </c>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row>
    <row r="41" spans="1:46" s="16" customFormat="1" ht="15" customHeight="1">
      <c r="A41" s="17"/>
      <c r="C41" s="24" t="s">
        <v>18</v>
      </c>
      <c r="D41" s="24" t="s">
        <v>22</v>
      </c>
      <c r="E41" s="22">
        <v>0</v>
      </c>
      <c r="F41" s="24"/>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row>
    <row r="42" spans="1:46" s="16" customFormat="1" ht="15" customHeight="1">
      <c r="A42" s="17"/>
      <c r="C42" s="24" t="s">
        <v>235</v>
      </c>
      <c r="D42" s="25" t="s">
        <v>39</v>
      </c>
      <c r="E42" s="22">
        <v>0</v>
      </c>
      <c r="F42" s="25" t="s">
        <v>77</v>
      </c>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row>
    <row r="43" spans="1:46" s="16" customFormat="1" ht="15" customHeight="1">
      <c r="A43" s="17"/>
      <c r="C43" s="25" t="s">
        <v>233</v>
      </c>
      <c r="D43" s="25" t="s">
        <v>39</v>
      </c>
      <c r="E43" s="23">
        <v>4</v>
      </c>
      <c r="F43" s="230" t="s">
        <v>252</v>
      </c>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row>
    <row r="44" spans="1:46" s="16" customFormat="1" ht="15" customHeight="1">
      <c r="A44" s="17"/>
      <c r="C44" s="25" t="s">
        <v>234</v>
      </c>
      <c r="D44" s="25" t="s">
        <v>39</v>
      </c>
      <c r="E44" s="23">
        <v>8</v>
      </c>
      <c r="F44" s="230" t="s">
        <v>252</v>
      </c>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row>
    <row r="45" spans="1:46" s="16" customFormat="1" ht="15" customHeight="1">
      <c r="A45" s="17"/>
      <c r="C45" s="25" t="s">
        <v>43</v>
      </c>
      <c r="D45" s="28" t="s">
        <v>78</v>
      </c>
      <c r="E45" s="23">
        <v>0</v>
      </c>
      <c r="F45" s="230" t="s">
        <v>252</v>
      </c>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row>
    <row r="46" spans="1:46" s="16" customFormat="1">
      <c r="A46" s="17"/>
      <c r="C46" s="21"/>
      <c r="D46" s="21"/>
      <c r="E46" s="18"/>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row>
    <row r="47" spans="1:46" s="16" customFormat="1" ht="35.1" customHeight="1">
      <c r="A47" s="17"/>
      <c r="C47" s="312" t="str">
        <f>"Vraag 7: " &amp; 'Formulier Professionaliteit'!D28</f>
        <v>Vraag 7: Bedragen de huidige bruto huurinkomsten minimaal EUR 60.000,- netto per jaar?</v>
      </c>
      <c r="D47" s="313"/>
      <c r="E47" s="18"/>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row>
    <row r="48" spans="1:46" s="16" customFormat="1" ht="15" customHeight="1">
      <c r="A48" s="17"/>
      <c r="C48" s="19" t="s">
        <v>25</v>
      </c>
      <c r="D48" s="19" t="s">
        <v>26</v>
      </c>
      <c r="E48" s="19" t="s">
        <v>38</v>
      </c>
      <c r="F48" s="19" t="s">
        <v>81</v>
      </c>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row>
    <row r="49" spans="1:46" s="16" customFormat="1" ht="15" customHeight="1">
      <c r="A49" s="17"/>
      <c r="C49" s="24" t="s">
        <v>18</v>
      </c>
      <c r="D49" s="24" t="s">
        <v>22</v>
      </c>
      <c r="E49" s="24"/>
      <c r="F49" s="24"/>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row>
    <row r="50" spans="1:46" s="16" customFormat="1" ht="15" customHeight="1">
      <c r="A50" s="17"/>
      <c r="C50" s="25" t="s">
        <v>16</v>
      </c>
      <c r="D50" s="28" t="s">
        <v>78</v>
      </c>
      <c r="E50" s="25"/>
      <c r="F50" s="230" t="s">
        <v>251</v>
      </c>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row>
    <row r="51" spans="1:46" s="16" customFormat="1" ht="15" customHeight="1">
      <c r="A51" s="17"/>
      <c r="C51" s="25" t="s">
        <v>17</v>
      </c>
      <c r="D51" s="25" t="s">
        <v>40</v>
      </c>
      <c r="E51" s="27"/>
      <c r="F51" s="2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row>
    <row r="52" spans="1:46" s="16" customFormat="1">
      <c r="A52" s="17"/>
      <c r="C52" s="21"/>
      <c r="D52" s="21"/>
      <c r="E52" s="18"/>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row>
    <row r="53" spans="1:46" s="16" customFormat="1" ht="35.1" customHeight="1">
      <c r="A53" s="17"/>
      <c r="C53" s="312" t="str">
        <f>"Vraag 8: " &amp; 'Formulier Professionaliteit'!D30</f>
        <v>Vraag 8: Bedragen de huidige netto huurinkomsten minimaal EUR 36.500,- per jaar?</v>
      </c>
      <c r="D53" s="313"/>
      <c r="E53" s="18"/>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row>
    <row r="54" spans="1:46" s="16" customFormat="1" ht="15" customHeight="1">
      <c r="A54" s="17"/>
      <c r="C54" s="19" t="s">
        <v>25</v>
      </c>
      <c r="D54" s="19" t="s">
        <v>26</v>
      </c>
      <c r="E54" s="19" t="s">
        <v>38</v>
      </c>
      <c r="F54" s="19" t="s">
        <v>81</v>
      </c>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row>
    <row r="55" spans="1:46" s="16" customFormat="1" ht="15" customHeight="1">
      <c r="A55" s="17"/>
      <c r="C55" s="24" t="s">
        <v>18</v>
      </c>
      <c r="D55" s="24" t="s">
        <v>22</v>
      </c>
      <c r="E55" s="24"/>
      <c r="F55" s="24"/>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row>
    <row r="56" spans="1:46" s="16" customFormat="1" ht="15" customHeight="1">
      <c r="A56" s="17"/>
      <c r="C56" s="25" t="s">
        <v>16</v>
      </c>
      <c r="D56" s="28" t="s">
        <v>78</v>
      </c>
      <c r="E56" s="25"/>
      <c r="F56" s="230" t="s">
        <v>250</v>
      </c>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row>
    <row r="57" spans="1:46" s="16" customFormat="1" ht="15" customHeight="1">
      <c r="A57" s="17"/>
      <c r="C57" s="25" t="s">
        <v>17</v>
      </c>
      <c r="D57" s="25" t="s">
        <v>41</v>
      </c>
      <c r="E57" s="27"/>
      <c r="F57" s="2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row>
    <row r="58" spans="1:46" s="16" customFormat="1">
      <c r="A58" s="17"/>
      <c r="C58" s="21"/>
      <c r="D58" s="21"/>
      <c r="E58" s="18"/>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row>
    <row r="59" spans="1:46" s="16" customFormat="1" ht="35.1" customHeight="1">
      <c r="A59" s="17"/>
      <c r="C59" s="312" t="str">
        <f>"Vraag 9: " &amp; 'Formulier Professionaliteit'!D32</f>
        <v>Vraag 9: Hoeveel bedragen de bruto huurinkomsten per jaar? (Vul altijd een bedrag in. Bij geen inkomsten EUR 0,- opvoeren.</v>
      </c>
      <c r="D59" s="313"/>
      <c r="E59" s="18"/>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row>
    <row r="60" spans="1:46" s="16" customFormat="1" ht="15" customHeight="1">
      <c r="A60" s="17"/>
      <c r="C60" s="19" t="s">
        <v>25</v>
      </c>
      <c r="D60" s="19" t="s">
        <v>26</v>
      </c>
      <c r="E60" s="20" t="s">
        <v>38</v>
      </c>
      <c r="F60" s="19" t="s">
        <v>81</v>
      </c>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row>
    <row r="61" spans="1:46" s="16" customFormat="1" ht="15" customHeight="1">
      <c r="A61" s="17"/>
      <c r="C61" s="24" t="s">
        <v>18</v>
      </c>
      <c r="D61" s="24" t="s">
        <v>22</v>
      </c>
      <c r="E61" s="22"/>
      <c r="F61" s="24"/>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row>
    <row r="62" spans="1:46" s="16" customFormat="1" ht="15" customHeight="1">
      <c r="A62" s="17"/>
      <c r="C62" s="25" t="s">
        <v>236</v>
      </c>
      <c r="D62" s="25" t="s">
        <v>82</v>
      </c>
      <c r="E62" s="22">
        <v>0</v>
      </c>
      <c r="F62" s="25" t="s">
        <v>77</v>
      </c>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row>
    <row r="63" spans="1:46" s="16" customFormat="1" ht="15" customHeight="1">
      <c r="A63" s="17"/>
      <c r="C63" s="25" t="s">
        <v>237</v>
      </c>
      <c r="D63" s="24" t="s">
        <v>85</v>
      </c>
      <c r="E63" s="23">
        <v>6</v>
      </c>
      <c r="F63" s="24" t="s">
        <v>69</v>
      </c>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row>
    <row r="64" spans="1:46" s="16" customFormat="1">
      <c r="A64" s="17"/>
      <c r="C64" s="21"/>
      <c r="D64" s="21"/>
      <c r="E64" s="18"/>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row>
    <row r="65" spans="1:46" s="16" customFormat="1" ht="35.1" customHeight="1">
      <c r="A65" s="17"/>
      <c r="C65" s="312" t="str">
        <f>"Vraag 10: " &amp; 'Formulier Professionaliteit'!D34</f>
        <v xml:space="preserve">Vraag 10: Hoeveel jaar belegd de aanvrager professioneel in onroerend goed?   </v>
      </c>
      <c r="D65" s="313"/>
      <c r="E65" s="18"/>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row>
    <row r="66" spans="1:46" s="16" customFormat="1" ht="15" customHeight="1">
      <c r="A66" s="17"/>
      <c r="C66" s="19" t="s">
        <v>25</v>
      </c>
      <c r="D66" s="19" t="s">
        <v>26</v>
      </c>
      <c r="E66" s="20" t="s">
        <v>38</v>
      </c>
      <c r="F66" s="19" t="s">
        <v>81</v>
      </c>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row>
    <row r="67" spans="1:46" s="16" customFormat="1" ht="15" customHeight="1">
      <c r="A67" s="17"/>
      <c r="C67" s="24" t="s">
        <v>18</v>
      </c>
      <c r="D67" s="24" t="s">
        <v>22</v>
      </c>
      <c r="E67" s="22"/>
      <c r="F67" s="24"/>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row>
    <row r="68" spans="1:46" s="16" customFormat="1" ht="15" customHeight="1">
      <c r="A68" s="17"/>
      <c r="C68" s="25" t="s">
        <v>238</v>
      </c>
      <c r="D68" s="25" t="s">
        <v>83</v>
      </c>
      <c r="E68" s="22">
        <v>0</v>
      </c>
      <c r="F68" s="25" t="s">
        <v>77</v>
      </c>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row>
    <row r="69" spans="1:46" s="16" customFormat="1" ht="15" customHeight="1">
      <c r="A69" s="17"/>
      <c r="C69" s="25" t="s">
        <v>239</v>
      </c>
      <c r="D69" s="24" t="s">
        <v>84</v>
      </c>
      <c r="E69" s="23">
        <v>4</v>
      </c>
      <c r="F69" s="24" t="s">
        <v>69</v>
      </c>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row>
    <row r="70" spans="1:46" s="16" customFormat="1">
      <c r="A70" s="17"/>
      <c r="C70" s="25" t="s">
        <v>240</v>
      </c>
      <c r="D70" s="24" t="s">
        <v>84</v>
      </c>
      <c r="E70" s="23">
        <v>8</v>
      </c>
      <c r="F70" s="24" t="s">
        <v>69</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row>
    <row r="71" spans="1:46" s="16" customFormat="1">
      <c r="A71" s="17"/>
      <c r="C71" s="21"/>
      <c r="D71" s="21"/>
      <c r="E71" s="18"/>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row>
    <row r="72" spans="1:46" s="16" customFormat="1" ht="35.1" customHeight="1">
      <c r="A72" s="17"/>
      <c r="C72" s="312" t="str">
        <f>"Vraag 11: " &amp; 'Formulier Professionaliteit'!D36</f>
        <v>Vraag 11: Hoeveel procent maken de netto huurinkomsten (voor belasting) onderdeel uit van het bruto totale inkomen van de klant?</v>
      </c>
      <c r="D72" s="313"/>
      <c r="E72" s="18"/>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row>
    <row r="73" spans="1:46" s="16" customFormat="1" ht="15" customHeight="1">
      <c r="A73" s="17"/>
      <c r="C73" s="19" t="s">
        <v>25</v>
      </c>
      <c r="D73" s="19" t="s">
        <v>26</v>
      </c>
      <c r="E73" s="20" t="s">
        <v>38</v>
      </c>
      <c r="F73" s="19" t="s">
        <v>81</v>
      </c>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row>
    <row r="74" spans="1:46" s="16" customFormat="1" ht="15" customHeight="1">
      <c r="A74" s="17"/>
      <c r="C74" s="24" t="s">
        <v>18</v>
      </c>
      <c r="D74" s="24" t="s">
        <v>22</v>
      </c>
      <c r="E74" s="22"/>
      <c r="F74" s="24"/>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row>
    <row r="75" spans="1:46" s="16" customFormat="1" ht="15" customHeight="1">
      <c r="A75" s="17"/>
      <c r="C75" s="25" t="s">
        <v>241</v>
      </c>
      <c r="D75" s="25" t="s">
        <v>87</v>
      </c>
      <c r="E75" s="22">
        <v>0</v>
      </c>
      <c r="F75" s="25" t="s">
        <v>77</v>
      </c>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row>
    <row r="76" spans="1:46" s="16" customFormat="1" ht="15" customHeight="1">
      <c r="A76" s="17"/>
      <c r="C76" s="25" t="s">
        <v>242</v>
      </c>
      <c r="D76" s="24" t="s">
        <v>86</v>
      </c>
      <c r="E76" s="23">
        <v>6</v>
      </c>
      <c r="F76" s="230" t="s">
        <v>254</v>
      </c>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row>
    <row r="77" spans="1:46" s="16" customFormat="1">
      <c r="A77" s="17"/>
      <c r="C77" s="25" t="s">
        <v>243</v>
      </c>
      <c r="D77" s="24" t="s">
        <v>86</v>
      </c>
      <c r="E77" s="23">
        <v>10</v>
      </c>
      <c r="F77" s="230" t="s">
        <v>254</v>
      </c>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row>
    <row r="78" spans="1:46" s="16" customFormat="1">
      <c r="A78" s="17"/>
      <c r="C78" s="21"/>
      <c r="D78" s="21"/>
      <c r="E78" s="18"/>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row>
    <row r="79" spans="1:46" s="16" customFormat="1" ht="35.1" customHeight="1">
      <c r="A79" s="17"/>
      <c r="C79" s="312" t="str">
        <f>"Vraag 12: " &amp; 'Formulier Professionaliteit'!D39</f>
        <v>Vraag 12: Punten Controle. Voldoende aantal punten?</v>
      </c>
      <c r="D79" s="313"/>
      <c r="E79" s="18"/>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row>
    <row r="80" spans="1:46" s="16" customFormat="1">
      <c r="A80" s="17"/>
      <c r="C80" s="19" t="s">
        <v>25</v>
      </c>
      <c r="D80" s="19" t="s">
        <v>26</v>
      </c>
      <c r="E80" s="19" t="s">
        <v>38</v>
      </c>
      <c r="F80" s="19" t="s">
        <v>81</v>
      </c>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row>
    <row r="81" spans="1:46" s="16" customFormat="1">
      <c r="A81" s="17"/>
      <c r="C81" s="24" t="s">
        <v>18</v>
      </c>
      <c r="D81" s="24"/>
      <c r="E81" s="24"/>
      <c r="F81" s="24"/>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row>
    <row r="82" spans="1:46" s="16" customFormat="1">
      <c r="A82" s="17"/>
      <c r="C82" s="25" t="s">
        <v>16</v>
      </c>
      <c r="D82" s="28" t="s">
        <v>78</v>
      </c>
      <c r="E82" s="25"/>
      <c r="F82" s="25" t="s">
        <v>69</v>
      </c>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row>
    <row r="83" spans="1:46" s="16" customFormat="1">
      <c r="A83" s="17"/>
      <c r="C83" s="25" t="s">
        <v>17</v>
      </c>
      <c r="D83" s="25" t="s">
        <v>46</v>
      </c>
      <c r="E83" s="27"/>
      <c r="F83" s="25" t="s">
        <v>69</v>
      </c>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row>
    <row r="84" spans="1:46" s="16" customFormat="1">
      <c r="A84" s="17"/>
      <c r="C84" s="21"/>
      <c r="D84" s="21"/>
      <c r="E84" s="21"/>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row>
    <row r="85" spans="1:46" s="16" customFormat="1" ht="35.1" customHeight="1">
      <c r="A85" s="17"/>
      <c r="C85" s="312" t="str">
        <f>"Vraag 13: " &amp; 'Formulier Professionaliteit'!D41</f>
        <v>Vraag 13: Is de aanvrager van plan om de portefeuille uit te breiden naar een niveau waarbij de inkomsten p.j. bruto &gt; EUR 60.000 bedragen en beschikt de aanvrager direct over dit eigen vermogen?                 Benodigd Eigen vermogen =&gt;</v>
      </c>
      <c r="D85" s="313"/>
      <c r="E85" s="18"/>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row>
    <row r="86" spans="1:46" s="16" customFormat="1">
      <c r="A86" s="17"/>
      <c r="C86" s="19" t="s">
        <v>25</v>
      </c>
      <c r="D86" s="19" t="s">
        <v>26</v>
      </c>
      <c r="E86" s="19" t="s">
        <v>38</v>
      </c>
      <c r="F86" s="19" t="s">
        <v>81</v>
      </c>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row>
    <row r="87" spans="1:46" s="16" customFormat="1">
      <c r="A87" s="17"/>
      <c r="C87" s="24" t="s">
        <v>18</v>
      </c>
      <c r="D87" s="24" t="s">
        <v>22</v>
      </c>
      <c r="E87" s="24"/>
      <c r="F87" s="24"/>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row>
    <row r="88" spans="1:46" s="16" customFormat="1">
      <c r="A88" s="17"/>
      <c r="C88" s="25" t="s">
        <v>16</v>
      </c>
      <c r="D88" s="28" t="s">
        <v>78</v>
      </c>
      <c r="E88" s="25"/>
      <c r="F88" s="25" t="s">
        <v>222</v>
      </c>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row>
    <row r="89" spans="1:46" s="16" customFormat="1">
      <c r="A89" s="17"/>
      <c r="C89" s="25" t="s">
        <v>17</v>
      </c>
      <c r="D89" s="25" t="s">
        <v>47</v>
      </c>
      <c r="E89" s="27"/>
      <c r="F89" s="24" t="s">
        <v>69</v>
      </c>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row>
    <row r="90" spans="1:46" s="16" customFormat="1">
      <c r="A90" s="17"/>
      <c r="C90" s="21"/>
      <c r="D90" s="21"/>
      <c r="E90" s="18"/>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row>
    <row r="91" spans="1:46" s="16" customFormat="1" ht="35.1" customHeight="1">
      <c r="A91" s="17"/>
      <c r="C91" s="312" t="str">
        <f>"Vraag 15: " &amp; 'Formulier Professionaliteit'!D44</f>
        <v>Vraag 15: Kwalificeert de aanvrager o.b.v. een andere grondslag toch als professional, of/mede i.c.m. met een goedgekeurd business plan?</v>
      </c>
      <c r="D91" s="313"/>
      <c r="E91" s="18"/>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row>
    <row r="92" spans="1:46" s="16" customFormat="1">
      <c r="A92" s="17"/>
      <c r="C92" s="19" t="s">
        <v>25</v>
      </c>
      <c r="D92" s="19" t="s">
        <v>26</v>
      </c>
      <c r="E92" s="19" t="s">
        <v>38</v>
      </c>
      <c r="F92" s="19" t="s">
        <v>81</v>
      </c>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row>
    <row r="93" spans="1:46" s="16" customFormat="1">
      <c r="A93" s="17"/>
      <c r="C93" s="24" t="s">
        <v>18</v>
      </c>
      <c r="D93" s="24" t="s">
        <v>22</v>
      </c>
      <c r="E93" s="24"/>
      <c r="F93" s="24"/>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row>
    <row r="94" spans="1:46" s="16" customFormat="1">
      <c r="A94" s="17"/>
      <c r="C94" s="25" t="s">
        <v>16</v>
      </c>
      <c r="D94" s="28" t="s">
        <v>226</v>
      </c>
      <c r="E94" s="25"/>
      <c r="F94" s="25" t="s">
        <v>223</v>
      </c>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row>
    <row r="95" spans="1:46" s="16" customFormat="1">
      <c r="A95" s="17"/>
      <c r="C95" s="25" t="s">
        <v>17</v>
      </c>
      <c r="D95" s="27" t="s">
        <v>20</v>
      </c>
      <c r="E95" s="27"/>
      <c r="F95" s="24" t="s">
        <v>69</v>
      </c>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row>
    <row r="96" spans="1:46" s="16" customFormat="1">
      <c r="A96" s="17"/>
      <c r="C96" s="21"/>
      <c r="D96" s="21"/>
      <c r="E96" s="18"/>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row>
    <row r="97" spans="1:46" s="16" customFormat="1">
      <c r="A97" s="17"/>
      <c r="C97" s="21"/>
      <c r="D97" s="21"/>
      <c r="E97" s="18"/>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row>
    <row r="98" spans="1:46" s="16" customFormat="1">
      <c r="A98" s="17"/>
      <c r="C98" s="21"/>
      <c r="D98" s="21"/>
      <c r="E98" s="18"/>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row>
    <row r="99" spans="1:46" s="16" customFormat="1">
      <c r="A99" s="17"/>
      <c r="C99" s="21"/>
      <c r="D99" s="21"/>
      <c r="E99" s="18"/>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row>
    <row r="100" spans="1:46" s="16" customFormat="1">
      <c r="A100" s="17"/>
      <c r="C100" s="21"/>
      <c r="D100" s="21"/>
      <c r="E100" s="18"/>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row>
    <row r="101" spans="1:46" s="16" customFormat="1">
      <c r="A101" s="17"/>
      <c r="C101" s="21"/>
      <c r="D101" s="21"/>
      <c r="E101" s="18"/>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row>
    <row r="102" spans="1:46" s="16" customFormat="1">
      <c r="A102" s="17"/>
      <c r="C102" s="21"/>
      <c r="D102" s="21"/>
      <c r="E102" s="18"/>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row>
    <row r="103" spans="1:46" s="16" customFormat="1">
      <c r="A103" s="17"/>
      <c r="C103" s="21"/>
      <c r="D103" s="21"/>
      <c r="E103" s="18"/>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row>
    <row r="104" spans="1:46" s="16" customFormat="1">
      <c r="A104" s="17"/>
      <c r="C104" s="21"/>
      <c r="D104" s="21"/>
      <c r="E104" s="18"/>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row>
    <row r="105" spans="1:46" s="16" customFormat="1">
      <c r="A105" s="17"/>
      <c r="C105" s="21"/>
      <c r="D105" s="21"/>
      <c r="E105" s="18"/>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row>
    <row r="106" spans="1:46" s="16" customFormat="1">
      <c r="A106" s="17"/>
      <c r="C106" s="21"/>
      <c r="D106" s="21"/>
      <c r="E106" s="18"/>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row>
    <row r="107" spans="1:46" s="16" customFormat="1">
      <c r="A107" s="17"/>
      <c r="C107" s="21"/>
      <c r="D107" s="21"/>
      <c r="E107" s="18"/>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row>
    <row r="108" spans="1:46" s="16" customFormat="1">
      <c r="A108" s="17"/>
      <c r="C108" s="21"/>
      <c r="D108" s="21"/>
      <c r="E108" s="18"/>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row>
    <row r="109" spans="1:46" s="16" customFormat="1">
      <c r="A109" s="17"/>
      <c r="C109" s="21"/>
      <c r="D109" s="21"/>
      <c r="E109" s="18"/>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row>
    <row r="110" spans="1:46" s="16" customFormat="1">
      <c r="A110" s="17"/>
      <c r="C110" s="21"/>
      <c r="D110" s="21"/>
      <c r="E110" s="18"/>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row>
    <row r="111" spans="1:46" s="16" customFormat="1">
      <c r="A111" s="17"/>
      <c r="C111" s="21"/>
      <c r="D111" s="21"/>
      <c r="E111" s="18"/>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row>
    <row r="112" spans="1:46" s="16" customFormat="1">
      <c r="A112" s="17"/>
      <c r="C112" s="21"/>
      <c r="D112" s="21"/>
      <c r="E112" s="18"/>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row>
    <row r="113" spans="1:46" s="16" customFormat="1">
      <c r="A113" s="17"/>
      <c r="C113" s="21"/>
      <c r="D113" s="21"/>
      <c r="E113" s="18"/>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row>
    <row r="114" spans="1:46" s="16" customFormat="1">
      <c r="A114" s="17"/>
      <c r="C114" s="21"/>
      <c r="D114" s="21"/>
      <c r="E114" s="18"/>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row>
    <row r="115" spans="1:46" s="16" customFormat="1">
      <c r="A115" s="17"/>
      <c r="C115" s="21"/>
      <c r="D115" s="21"/>
      <c r="E115" s="18"/>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row>
    <row r="116" spans="1:46" s="16" customFormat="1">
      <c r="A116" s="17"/>
      <c r="C116" s="21"/>
      <c r="D116" s="21"/>
      <c r="E116" s="18"/>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row>
    <row r="117" spans="1:46" s="16" customFormat="1">
      <c r="A117" s="17"/>
      <c r="C117" s="21"/>
      <c r="D117" s="21"/>
      <c r="E117" s="18"/>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row>
    <row r="118" spans="1:46" s="16" customFormat="1">
      <c r="A118" s="17"/>
      <c r="C118" s="21"/>
      <c r="D118" s="21"/>
      <c r="E118" s="18"/>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row>
    <row r="119" spans="1:46" s="16" customFormat="1">
      <c r="A119" s="17"/>
      <c r="C119" s="21"/>
      <c r="D119" s="21"/>
      <c r="E119" s="18"/>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row>
    <row r="120" spans="1:46" s="16" customFormat="1">
      <c r="A120" s="17"/>
      <c r="C120" s="21"/>
      <c r="D120" s="21"/>
      <c r="E120" s="18"/>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row>
    <row r="121" spans="1:46" s="16" customFormat="1">
      <c r="A121" s="17"/>
      <c r="C121" s="21"/>
      <c r="D121" s="21"/>
      <c r="E121" s="18"/>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row>
    <row r="122" spans="1:46" s="16" customFormat="1">
      <c r="A122" s="17"/>
      <c r="C122" s="21"/>
      <c r="D122" s="21"/>
      <c r="E122" s="18"/>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row>
    <row r="123" spans="1:46" s="16" customFormat="1">
      <c r="A123" s="17"/>
      <c r="C123" s="21"/>
      <c r="D123" s="21"/>
      <c r="E123" s="18"/>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row>
    <row r="124" spans="1:46" s="16" customFormat="1">
      <c r="A124" s="17"/>
      <c r="C124" s="21"/>
      <c r="D124" s="21"/>
      <c r="E124" s="18"/>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row>
    <row r="125" spans="1:46" s="16" customFormat="1">
      <c r="A125" s="17"/>
      <c r="C125" s="21"/>
      <c r="D125" s="21"/>
      <c r="E125" s="18"/>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row>
    <row r="126" spans="1:46" s="16" customFormat="1">
      <c r="A126" s="17"/>
      <c r="C126" s="21"/>
      <c r="D126" s="21"/>
      <c r="E126" s="18"/>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row>
    <row r="127" spans="1:46" s="16" customFormat="1">
      <c r="A127" s="17"/>
      <c r="C127" s="21"/>
      <c r="D127" s="21"/>
      <c r="E127" s="18"/>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row>
    <row r="128" spans="1:46" s="16" customFormat="1">
      <c r="A128" s="17"/>
      <c r="C128" s="21"/>
      <c r="D128" s="21"/>
      <c r="E128" s="18"/>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row>
    <row r="129" spans="1:46" s="16" customFormat="1">
      <c r="A129" s="17"/>
      <c r="C129" s="21"/>
      <c r="D129" s="21"/>
      <c r="E129" s="18"/>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row>
    <row r="130" spans="1:46" s="16" customFormat="1">
      <c r="A130" s="17"/>
      <c r="C130" s="21"/>
      <c r="D130" s="21"/>
      <c r="E130" s="18"/>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row>
    <row r="131" spans="1:46" s="16" customFormat="1">
      <c r="A131" s="17"/>
      <c r="C131" s="21"/>
      <c r="D131" s="21"/>
      <c r="E131" s="18"/>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row>
    <row r="132" spans="1:46" s="16" customFormat="1">
      <c r="A132" s="17"/>
      <c r="C132" s="21"/>
      <c r="D132" s="21"/>
      <c r="E132" s="18"/>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row>
    <row r="133" spans="1:46" s="16" customFormat="1">
      <c r="A133" s="17"/>
      <c r="C133" s="21"/>
      <c r="D133" s="21"/>
      <c r="E133" s="18"/>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row>
    <row r="134" spans="1:46" s="16" customFormat="1">
      <c r="A134" s="17"/>
      <c r="C134" s="21"/>
      <c r="D134" s="21"/>
      <c r="E134" s="18"/>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row>
    <row r="135" spans="1:46" s="16" customFormat="1">
      <c r="A135" s="17"/>
      <c r="C135" s="21"/>
      <c r="D135" s="21"/>
      <c r="E135" s="18"/>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row>
    <row r="136" spans="1:46" s="16" customFormat="1">
      <c r="A136" s="17"/>
      <c r="C136" s="21"/>
      <c r="D136" s="21"/>
      <c r="E136" s="18"/>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row>
    <row r="137" spans="1:46" s="16" customFormat="1">
      <c r="A137" s="17"/>
      <c r="C137" s="21"/>
      <c r="D137" s="21"/>
      <c r="E137" s="18"/>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row>
    <row r="138" spans="1:46" s="16" customFormat="1">
      <c r="A138" s="17"/>
      <c r="C138" s="21"/>
      <c r="D138" s="21"/>
      <c r="E138" s="18"/>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row>
    <row r="139" spans="1:46" s="16" customFormat="1">
      <c r="A139" s="17"/>
      <c r="C139" s="21"/>
      <c r="D139" s="21"/>
      <c r="E139" s="18"/>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row>
    <row r="140" spans="1:46" s="16" customFormat="1">
      <c r="A140" s="17"/>
      <c r="C140" s="21"/>
      <c r="D140" s="21"/>
      <c r="E140" s="18"/>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row>
    <row r="141" spans="1:46" s="16" customFormat="1">
      <c r="A141" s="17"/>
      <c r="C141" s="21"/>
      <c r="D141" s="21"/>
      <c r="E141" s="18"/>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row>
    <row r="142" spans="1:46" s="16" customFormat="1">
      <c r="A142" s="17"/>
      <c r="C142" s="21"/>
      <c r="D142" s="21"/>
      <c r="E142" s="18"/>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row>
    <row r="143" spans="1:46" s="16" customFormat="1">
      <c r="A143" s="17"/>
      <c r="C143" s="21"/>
      <c r="D143" s="21"/>
      <c r="E143" s="18"/>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row>
    <row r="144" spans="1:46" s="16" customFormat="1">
      <c r="A144" s="17"/>
      <c r="C144" s="21"/>
      <c r="D144" s="21"/>
      <c r="E144" s="18"/>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row>
    <row r="145" spans="1:46" s="16" customFormat="1">
      <c r="A145" s="17"/>
      <c r="C145" s="21"/>
      <c r="D145" s="21"/>
      <c r="E145" s="18"/>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row>
    <row r="146" spans="1:46" s="16" customFormat="1">
      <c r="A146" s="17"/>
      <c r="C146" s="21"/>
      <c r="D146" s="21"/>
      <c r="E146" s="18"/>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row>
    <row r="147" spans="1:46" s="16" customFormat="1">
      <c r="A147" s="17"/>
      <c r="C147" s="21"/>
      <c r="D147" s="21"/>
      <c r="E147" s="18"/>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row>
    <row r="148" spans="1:46" s="16" customFormat="1">
      <c r="A148" s="17"/>
      <c r="C148" s="21"/>
      <c r="D148" s="21"/>
      <c r="E148" s="18"/>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row>
    <row r="149" spans="1:46" s="16" customFormat="1">
      <c r="A149" s="17"/>
      <c r="C149" s="21"/>
      <c r="D149" s="21"/>
      <c r="E149" s="18"/>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row>
    <row r="150" spans="1:46" s="16" customFormat="1">
      <c r="A150" s="17"/>
      <c r="C150" s="21"/>
      <c r="D150" s="21"/>
      <c r="E150" s="18"/>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row>
    <row r="151" spans="1:46" s="16" customFormat="1">
      <c r="A151" s="17"/>
      <c r="C151" s="21"/>
      <c r="D151" s="21"/>
      <c r="E151" s="18"/>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row>
    <row r="152" spans="1:46" s="16" customFormat="1">
      <c r="A152" s="17"/>
      <c r="C152" s="21"/>
      <c r="D152" s="21"/>
      <c r="E152" s="18"/>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row>
    <row r="153" spans="1:46" s="16" customFormat="1">
      <c r="A153" s="17"/>
      <c r="C153" s="21"/>
      <c r="D153" s="21"/>
      <c r="E153" s="18"/>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row>
    <row r="154" spans="1:46" s="16" customFormat="1">
      <c r="A154" s="17"/>
      <c r="C154" s="21"/>
      <c r="D154" s="21"/>
      <c r="E154" s="18"/>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row>
    <row r="155" spans="1:46" s="16" customFormat="1">
      <c r="A155" s="17"/>
      <c r="C155" s="21"/>
      <c r="D155" s="21"/>
      <c r="E155" s="18"/>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row>
    <row r="156" spans="1:46" s="16" customFormat="1">
      <c r="A156" s="17"/>
      <c r="C156" s="21"/>
      <c r="D156" s="21"/>
      <c r="E156" s="18"/>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row>
    <row r="157" spans="1:46" s="16" customFormat="1">
      <c r="A157" s="17"/>
      <c r="C157" s="21"/>
      <c r="D157" s="21"/>
      <c r="E157" s="18"/>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row>
    <row r="158" spans="1:46" s="16" customFormat="1">
      <c r="A158" s="17"/>
      <c r="C158" s="21"/>
      <c r="D158" s="21"/>
      <c r="E158" s="18"/>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row>
    <row r="159" spans="1:46" s="16" customFormat="1">
      <c r="A159" s="17"/>
      <c r="C159" s="21"/>
      <c r="D159" s="21"/>
      <c r="E159" s="18"/>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row>
    <row r="160" spans="1:46" s="16" customFormat="1">
      <c r="A160" s="17"/>
      <c r="C160" s="21"/>
      <c r="D160" s="21"/>
      <c r="E160" s="18"/>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row>
    <row r="161" spans="1:46" s="16" customFormat="1">
      <c r="A161" s="17"/>
      <c r="C161" s="21"/>
      <c r="D161" s="21"/>
      <c r="E161" s="18"/>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row>
    <row r="162" spans="1:46" s="16" customFormat="1">
      <c r="A162" s="17"/>
      <c r="C162" s="21"/>
      <c r="D162" s="21"/>
      <c r="E162" s="18"/>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row>
    <row r="163" spans="1:46" s="16" customFormat="1">
      <c r="A163" s="17"/>
      <c r="C163" s="21"/>
      <c r="D163" s="21"/>
      <c r="E163" s="18"/>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row>
    <row r="164" spans="1:46" s="16" customFormat="1">
      <c r="A164" s="17"/>
      <c r="C164" s="21"/>
      <c r="D164" s="21"/>
      <c r="E164" s="18"/>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row>
    <row r="165" spans="1:46" s="16" customFormat="1">
      <c r="A165" s="17"/>
      <c r="C165" s="21"/>
      <c r="D165" s="21"/>
      <c r="E165" s="18"/>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row>
    <row r="166" spans="1:46" s="16" customFormat="1">
      <c r="A166" s="17"/>
      <c r="C166" s="21"/>
      <c r="D166" s="21"/>
      <c r="E166" s="18"/>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row>
    <row r="167" spans="1:46" s="16" customFormat="1">
      <c r="A167" s="17"/>
      <c r="C167" s="21"/>
      <c r="D167" s="21"/>
      <c r="E167" s="18"/>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row>
    <row r="168" spans="1:46" s="16" customFormat="1">
      <c r="A168" s="17"/>
      <c r="C168" s="21"/>
      <c r="D168" s="21"/>
      <c r="E168" s="18"/>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row>
    <row r="169" spans="1:46" s="16" customFormat="1">
      <c r="A169" s="17"/>
      <c r="C169" s="21"/>
      <c r="D169" s="21"/>
      <c r="E169" s="18"/>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row>
    <row r="170" spans="1:46" s="16" customFormat="1">
      <c r="A170" s="17"/>
      <c r="C170" s="21"/>
      <c r="D170" s="21"/>
      <c r="E170" s="18"/>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row>
    <row r="171" spans="1:46" s="16" customFormat="1">
      <c r="A171" s="17"/>
      <c r="C171" s="21"/>
      <c r="D171" s="21"/>
      <c r="E171" s="18"/>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row>
    <row r="172" spans="1:46" s="16" customFormat="1">
      <c r="A172" s="17"/>
      <c r="C172" s="21"/>
      <c r="D172" s="21"/>
      <c r="E172" s="18"/>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row>
    <row r="173" spans="1:46" s="16" customFormat="1">
      <c r="A173" s="17"/>
      <c r="C173" s="21"/>
      <c r="D173" s="21"/>
      <c r="E173" s="18"/>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row>
    <row r="174" spans="1:46" s="16" customFormat="1">
      <c r="A174" s="17"/>
      <c r="C174" s="21"/>
      <c r="D174" s="21"/>
      <c r="E174" s="18"/>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row>
    <row r="175" spans="1:46" s="16" customFormat="1">
      <c r="A175" s="17"/>
      <c r="C175" s="21"/>
      <c r="D175" s="21"/>
      <c r="E175" s="18"/>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row>
    <row r="176" spans="1:46" s="16" customFormat="1">
      <c r="A176" s="17"/>
      <c r="C176" s="21"/>
      <c r="D176" s="21"/>
      <c r="E176" s="18"/>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row>
    <row r="177" spans="1:46" s="16" customFormat="1">
      <c r="A177" s="17"/>
      <c r="C177" s="21"/>
      <c r="D177" s="21"/>
      <c r="E177" s="18"/>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row>
    <row r="178" spans="1:46" s="16" customFormat="1">
      <c r="A178" s="17"/>
      <c r="C178" s="21"/>
      <c r="D178" s="21"/>
      <c r="E178" s="18"/>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row>
    <row r="179" spans="1:46" s="16" customFormat="1">
      <c r="A179" s="17"/>
      <c r="C179" s="21"/>
      <c r="D179" s="21"/>
      <c r="E179" s="18"/>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row>
    <row r="180" spans="1:46" s="16" customFormat="1">
      <c r="A180" s="17"/>
      <c r="C180" s="21"/>
      <c r="D180" s="21"/>
      <c r="E180" s="18"/>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row>
    <row r="181" spans="1:46" s="16" customFormat="1">
      <c r="A181" s="17"/>
      <c r="C181" s="21"/>
      <c r="D181" s="21"/>
      <c r="E181" s="18"/>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row>
    <row r="182" spans="1:46" s="16" customFormat="1">
      <c r="A182" s="17"/>
      <c r="C182" s="21"/>
      <c r="D182" s="21"/>
      <c r="E182" s="18"/>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row>
  </sheetData>
  <mergeCells count="14">
    <mergeCell ref="C39:D39"/>
    <mergeCell ref="C47:D47"/>
    <mergeCell ref="C53:D53"/>
    <mergeCell ref="C59:D59"/>
    <mergeCell ref="C4:D4"/>
    <mergeCell ref="C10:D10"/>
    <mergeCell ref="C17:D17"/>
    <mergeCell ref="C23:D23"/>
    <mergeCell ref="C30:D30"/>
    <mergeCell ref="C72:D72"/>
    <mergeCell ref="C79:D79"/>
    <mergeCell ref="C85:D85"/>
    <mergeCell ref="C91:D91"/>
    <mergeCell ref="C65:D65"/>
  </mergeCells>
  <phoneticPr fontId="11" type="noConversion"/>
  <pageMargins left="0.31496062992125984" right="0.31496062992125984" top="0.39370078740157483" bottom="0.39370078740157483" header="0.31496062992125984" footer="0"/>
  <pageSetup paperSize="9" scale="60" orientation="portrait" r:id="rId1"/>
  <rowBreaks count="1" manualBreakCount="1">
    <brk id="7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C02F6-7377-4114-9387-F94730F28467}">
  <sheetPr codeName="Blad6">
    <tabColor rgb="FFC00000"/>
  </sheetPr>
  <dimension ref="C1:W504"/>
  <sheetViews>
    <sheetView showGridLines="0" workbookViewId="0">
      <selection activeCell="G5" sqref="G5:G12"/>
    </sheetView>
  </sheetViews>
  <sheetFormatPr defaultRowHeight="15"/>
  <cols>
    <col min="1" max="2" width="1.7109375" customWidth="1"/>
    <col min="3" max="3" width="15.7109375" customWidth="1"/>
    <col min="4" max="4" width="1.7109375" customWidth="1"/>
    <col min="5" max="5" width="15.7109375" customWidth="1"/>
    <col min="6" max="6" width="1.7109375" customWidth="1"/>
    <col min="7" max="7" width="25" customWidth="1"/>
    <col min="8" max="8" width="20.7109375" customWidth="1"/>
    <col min="9" max="9" width="1.7109375" customWidth="1"/>
    <col min="10" max="10" width="15.7109375" customWidth="1"/>
    <col min="11" max="11" width="1.7109375" customWidth="1"/>
    <col min="12" max="12" width="15.7109375" customWidth="1"/>
    <col min="13" max="13" width="1.7109375" customWidth="1"/>
    <col min="14" max="18" width="15.7109375" customWidth="1"/>
    <col min="19" max="19" width="1.7109375" customWidth="1"/>
    <col min="21" max="21" width="15.7109375" customWidth="1"/>
    <col min="22" max="22" width="1.7109375" customWidth="1"/>
    <col min="23" max="23" width="31.5703125" customWidth="1"/>
    <col min="24" max="24" width="1.7109375" customWidth="1"/>
  </cols>
  <sheetData>
    <row r="1" spans="3:23">
      <c r="C1" s="64" t="s">
        <v>174</v>
      </c>
    </row>
    <row r="3" spans="3:23">
      <c r="C3" s="32" t="s">
        <v>164</v>
      </c>
      <c r="D3" s="58"/>
      <c r="E3" s="32" t="s">
        <v>165</v>
      </c>
      <c r="F3" s="58"/>
      <c r="G3" s="32" t="s">
        <v>166</v>
      </c>
      <c r="H3" s="32" t="s">
        <v>167</v>
      </c>
      <c r="I3" s="42"/>
      <c r="J3" s="44" t="s">
        <v>165</v>
      </c>
      <c r="K3" s="42"/>
      <c r="L3" s="44" t="s">
        <v>168</v>
      </c>
      <c r="M3" s="42"/>
      <c r="N3" s="44" t="s">
        <v>140</v>
      </c>
      <c r="O3" s="44" t="s">
        <v>150</v>
      </c>
      <c r="P3" s="44" t="s">
        <v>151</v>
      </c>
      <c r="Q3" s="44" t="s">
        <v>152</v>
      </c>
      <c r="R3" s="44" t="s">
        <v>117</v>
      </c>
      <c r="S3" s="42"/>
      <c r="T3" s="45" t="s">
        <v>140</v>
      </c>
      <c r="U3" s="39" t="s">
        <v>153</v>
      </c>
      <c r="V3" s="42"/>
      <c r="W3" s="39" t="s">
        <v>119</v>
      </c>
    </row>
    <row r="4" spans="3:23" ht="15" customHeight="1">
      <c r="C4" s="40" t="s">
        <v>18</v>
      </c>
      <c r="D4" s="59"/>
      <c r="E4" s="40" t="s">
        <v>18</v>
      </c>
      <c r="F4" s="59"/>
      <c r="G4" s="40" t="s">
        <v>18</v>
      </c>
      <c r="H4" s="40" t="s">
        <v>18</v>
      </c>
      <c r="I4" s="42"/>
      <c r="J4" s="40" t="s">
        <v>18</v>
      </c>
      <c r="K4" s="42"/>
      <c r="L4" s="60" t="s">
        <v>18</v>
      </c>
      <c r="M4" s="42"/>
      <c r="N4" s="209" t="s">
        <v>154</v>
      </c>
      <c r="O4" s="210" t="s">
        <v>155</v>
      </c>
      <c r="P4" s="208">
        <v>0.1</v>
      </c>
      <c r="Q4" s="208">
        <v>0.125</v>
      </c>
      <c r="R4" s="208">
        <v>0.15</v>
      </c>
      <c r="S4" s="42"/>
      <c r="T4" s="46">
        <v>1</v>
      </c>
      <c r="U4" s="47" t="s">
        <v>155</v>
      </c>
      <c r="V4" s="42"/>
      <c r="W4" s="40" t="s">
        <v>18</v>
      </c>
    </row>
    <row r="5" spans="3:23" ht="15" customHeight="1">
      <c r="C5" s="41" t="s">
        <v>143</v>
      </c>
      <c r="D5" s="61"/>
      <c r="E5" s="41" t="s">
        <v>16</v>
      </c>
      <c r="F5" s="61"/>
      <c r="G5" s="41" t="s">
        <v>111</v>
      </c>
      <c r="H5" s="41" t="s">
        <v>152</v>
      </c>
      <c r="I5" s="61"/>
      <c r="J5" s="41" t="s">
        <v>17</v>
      </c>
      <c r="K5" s="48"/>
      <c r="L5" s="62" t="s">
        <v>142</v>
      </c>
      <c r="M5" s="48"/>
      <c r="N5" s="209" t="s">
        <v>156</v>
      </c>
      <c r="O5" s="210" t="s">
        <v>157</v>
      </c>
      <c r="P5" s="208">
        <v>0.125</v>
      </c>
      <c r="Q5" s="208">
        <v>0.15</v>
      </c>
      <c r="R5" s="208">
        <v>0.15</v>
      </c>
      <c r="S5" s="48"/>
      <c r="T5" s="49">
        <v>2</v>
      </c>
      <c r="U5" s="50" t="s">
        <v>155</v>
      </c>
      <c r="V5" s="48"/>
      <c r="W5" s="41" t="s">
        <v>112</v>
      </c>
    </row>
    <row r="6" spans="3:23" ht="15" customHeight="1">
      <c r="C6" s="41" t="s">
        <v>148</v>
      </c>
      <c r="D6" s="61"/>
      <c r="E6" s="41" t="s">
        <v>17</v>
      </c>
      <c r="F6" s="61"/>
      <c r="G6" s="41" t="s">
        <v>113</v>
      </c>
      <c r="H6" s="41" t="s">
        <v>151</v>
      </c>
      <c r="I6" s="48"/>
      <c r="J6" s="41" t="s">
        <v>145</v>
      </c>
      <c r="K6" s="48"/>
      <c r="L6" s="62" t="s">
        <v>169</v>
      </c>
      <c r="M6" s="48"/>
      <c r="N6" s="209" t="s">
        <v>158</v>
      </c>
      <c r="O6" s="210" t="s">
        <v>159</v>
      </c>
      <c r="P6" s="208">
        <v>0.15</v>
      </c>
      <c r="Q6" s="208">
        <v>0.15</v>
      </c>
      <c r="R6" s="208">
        <v>0.15</v>
      </c>
      <c r="S6" s="48"/>
      <c r="T6" s="49">
        <v>3</v>
      </c>
      <c r="U6" s="50" t="s">
        <v>155</v>
      </c>
      <c r="V6" s="48"/>
      <c r="W6" s="41" t="s">
        <v>110</v>
      </c>
    </row>
    <row r="7" spans="3:23" ht="15" customHeight="1">
      <c r="C7" s="48"/>
      <c r="D7" s="48"/>
      <c r="E7" s="48"/>
      <c r="F7" s="48"/>
      <c r="G7" s="41" t="s">
        <v>114</v>
      </c>
      <c r="H7" s="41" t="s">
        <v>151</v>
      </c>
      <c r="I7" s="48"/>
      <c r="J7" s="41" t="s">
        <v>170</v>
      </c>
      <c r="K7" s="48"/>
      <c r="L7" s="62" t="s">
        <v>171</v>
      </c>
      <c r="M7" s="48"/>
      <c r="N7" s="209" t="s">
        <v>160</v>
      </c>
      <c r="O7" s="210" t="s">
        <v>161</v>
      </c>
      <c r="P7" s="208">
        <v>0.15</v>
      </c>
      <c r="Q7" s="208">
        <v>0.15</v>
      </c>
      <c r="R7" s="208">
        <v>0.15</v>
      </c>
      <c r="S7" s="48"/>
      <c r="T7" s="49">
        <v>4</v>
      </c>
      <c r="U7" s="50" t="s">
        <v>155</v>
      </c>
      <c r="V7" s="48"/>
      <c r="W7" s="41" t="s">
        <v>116</v>
      </c>
    </row>
    <row r="8" spans="3:23" ht="15" customHeight="1">
      <c r="C8" s="48"/>
      <c r="D8" s="48"/>
      <c r="E8" s="48"/>
      <c r="F8" s="48"/>
      <c r="G8" s="41" t="s">
        <v>120</v>
      </c>
      <c r="H8" s="41" t="s">
        <v>151</v>
      </c>
      <c r="I8" s="48"/>
      <c r="J8" s="48"/>
      <c r="K8" s="48"/>
      <c r="L8" s="62" t="s">
        <v>172</v>
      </c>
      <c r="M8" s="48"/>
      <c r="N8" s="51" t="s">
        <v>162</v>
      </c>
      <c r="O8" s="48"/>
      <c r="P8" s="48"/>
      <c r="Q8" s="48"/>
      <c r="R8" s="48"/>
      <c r="S8" s="48"/>
      <c r="T8" s="49">
        <v>5</v>
      </c>
      <c r="U8" s="50" t="s">
        <v>155</v>
      </c>
      <c r="V8" s="48"/>
      <c r="W8" s="41" t="s">
        <v>115</v>
      </c>
    </row>
    <row r="9" spans="3:23" ht="15" customHeight="1">
      <c r="C9" s="48"/>
      <c r="D9" s="48"/>
      <c r="E9" s="48"/>
      <c r="F9" s="48"/>
      <c r="G9" s="41" t="s">
        <v>121</v>
      </c>
      <c r="H9" s="41" t="s">
        <v>151</v>
      </c>
      <c r="I9" s="48"/>
      <c r="J9" s="48"/>
      <c r="K9" s="48"/>
      <c r="L9" s="62" t="s">
        <v>144</v>
      </c>
      <c r="M9" s="48"/>
      <c r="N9" s="314" t="s">
        <v>163</v>
      </c>
      <c r="O9" s="315"/>
      <c r="P9" s="315"/>
      <c r="Q9" s="315"/>
      <c r="R9" s="315"/>
      <c r="S9" s="48"/>
      <c r="T9" s="49">
        <v>6</v>
      </c>
      <c r="U9" s="50" t="s">
        <v>155</v>
      </c>
      <c r="V9" s="48"/>
      <c r="W9" s="63"/>
    </row>
    <row r="10" spans="3:23" ht="15" customHeight="1">
      <c r="C10" s="48"/>
      <c r="D10" s="48"/>
      <c r="E10" s="48"/>
      <c r="F10" s="48"/>
      <c r="G10" s="41" t="s">
        <v>122</v>
      </c>
      <c r="H10" s="41" t="s">
        <v>117</v>
      </c>
      <c r="I10" s="48"/>
      <c r="J10" s="48"/>
      <c r="K10" s="48"/>
      <c r="L10" s="62" t="s">
        <v>146</v>
      </c>
      <c r="M10" s="48"/>
      <c r="N10" s="315"/>
      <c r="O10" s="315"/>
      <c r="P10" s="315"/>
      <c r="Q10" s="315"/>
      <c r="R10" s="315"/>
      <c r="S10" s="48"/>
      <c r="T10" s="49">
        <v>7</v>
      </c>
      <c r="U10" s="50" t="s">
        <v>155</v>
      </c>
      <c r="V10" s="48"/>
      <c r="W10" s="63"/>
    </row>
    <row r="11" spans="3:23" ht="15" customHeight="1">
      <c r="C11" s="48"/>
      <c r="D11" s="48"/>
      <c r="E11" s="48"/>
      <c r="F11" s="48"/>
      <c r="G11" s="41" t="s">
        <v>123</v>
      </c>
      <c r="H11" s="41" t="s">
        <v>117</v>
      </c>
      <c r="I11" s="48"/>
      <c r="J11" s="48"/>
      <c r="K11" s="48"/>
      <c r="L11" s="62" t="s">
        <v>147</v>
      </c>
      <c r="M11" s="48"/>
      <c r="N11" s="315"/>
      <c r="O11" s="315"/>
      <c r="P11" s="315"/>
      <c r="Q11" s="315"/>
      <c r="R11" s="315"/>
      <c r="S11" s="48"/>
      <c r="T11" s="49">
        <v>8</v>
      </c>
      <c r="U11" s="50" t="s">
        <v>155</v>
      </c>
      <c r="V11" s="48"/>
      <c r="W11" s="63"/>
    </row>
    <row r="12" spans="3:23" ht="15" customHeight="1">
      <c r="C12" s="48"/>
      <c r="D12" s="48"/>
      <c r="E12" s="48"/>
      <c r="F12" s="48"/>
      <c r="G12" s="41" t="s">
        <v>117</v>
      </c>
      <c r="H12" s="41" t="s">
        <v>117</v>
      </c>
      <c r="I12" s="48"/>
      <c r="J12" s="48"/>
      <c r="K12" s="48"/>
      <c r="L12" s="62" t="s">
        <v>149</v>
      </c>
      <c r="M12" s="48"/>
      <c r="N12" s="48"/>
      <c r="O12" s="48"/>
      <c r="P12" s="48"/>
      <c r="Q12" s="48"/>
      <c r="R12" s="48"/>
      <c r="S12" s="48"/>
      <c r="T12" s="49">
        <v>9</v>
      </c>
      <c r="U12" s="50" t="s">
        <v>155</v>
      </c>
      <c r="V12" s="48"/>
      <c r="W12" s="63"/>
    </row>
    <row r="13" spans="3:23" ht="15" customHeight="1">
      <c r="C13" s="48"/>
      <c r="D13" s="48"/>
      <c r="E13" s="48"/>
      <c r="F13" s="48"/>
      <c r="I13" s="48"/>
      <c r="J13" s="48"/>
      <c r="K13" s="48"/>
      <c r="L13" s="62" t="s">
        <v>173</v>
      </c>
      <c r="M13" s="48"/>
      <c r="N13" s="48"/>
      <c r="O13" s="48"/>
      <c r="P13" s="48"/>
      <c r="Q13" s="48"/>
      <c r="R13" s="48"/>
      <c r="S13" s="48"/>
      <c r="T13" s="52">
        <v>10</v>
      </c>
      <c r="U13" s="53" t="s">
        <v>155</v>
      </c>
      <c r="V13" s="48"/>
      <c r="W13" s="63"/>
    </row>
    <row r="14" spans="3:23" ht="15" customHeight="1">
      <c r="C14" s="48"/>
      <c r="D14" s="48"/>
      <c r="E14" s="48"/>
      <c r="F14" s="48"/>
      <c r="I14" s="48"/>
      <c r="J14" s="48"/>
      <c r="K14" s="48"/>
      <c r="L14" s="48"/>
      <c r="M14" s="48"/>
      <c r="N14" s="48"/>
      <c r="O14" s="48"/>
      <c r="P14" s="48"/>
      <c r="Q14" s="48"/>
      <c r="R14" s="48"/>
      <c r="S14" s="48"/>
      <c r="T14" s="54">
        <v>10</v>
      </c>
      <c r="U14" s="55" t="s">
        <v>157</v>
      </c>
      <c r="V14" s="48"/>
      <c r="W14" s="63"/>
    </row>
    <row r="15" spans="3:23" ht="15" customHeight="1">
      <c r="C15" s="48"/>
      <c r="D15" s="48"/>
      <c r="E15" s="48"/>
      <c r="F15" s="48"/>
      <c r="G15" s="48"/>
      <c r="H15" s="48"/>
      <c r="I15" s="48"/>
      <c r="J15" s="48"/>
      <c r="K15" s="48"/>
      <c r="L15" s="48"/>
      <c r="M15" s="48"/>
      <c r="N15" s="48"/>
      <c r="O15" s="48"/>
      <c r="P15" s="48"/>
      <c r="Q15" s="48"/>
      <c r="R15" s="48"/>
      <c r="S15" s="48"/>
      <c r="T15" s="49">
        <v>11</v>
      </c>
      <c r="U15" s="55" t="s">
        <v>157</v>
      </c>
      <c r="V15" s="48"/>
      <c r="W15" s="63"/>
    </row>
    <row r="16" spans="3:23" ht="15" customHeight="1">
      <c r="C16" s="48"/>
      <c r="D16" s="48"/>
      <c r="E16" s="48"/>
      <c r="F16" s="48"/>
      <c r="G16" s="48"/>
      <c r="H16" s="48"/>
      <c r="I16" s="48"/>
      <c r="J16" s="48"/>
      <c r="K16" s="48"/>
      <c r="L16" s="48"/>
      <c r="M16" s="48"/>
      <c r="N16" s="48"/>
      <c r="O16" s="48"/>
      <c r="P16" s="48"/>
      <c r="Q16" s="48"/>
      <c r="R16" s="48"/>
      <c r="S16" s="48"/>
      <c r="T16" s="49">
        <v>12</v>
      </c>
      <c r="U16" s="55" t="s">
        <v>157</v>
      </c>
      <c r="V16" s="48"/>
      <c r="W16" s="63"/>
    </row>
    <row r="17" spans="3:23" ht="15" customHeight="1">
      <c r="C17" s="48"/>
      <c r="D17" s="48"/>
      <c r="E17" s="48"/>
      <c r="F17" s="48"/>
      <c r="G17" s="48"/>
      <c r="H17" s="48"/>
      <c r="I17" s="48"/>
      <c r="J17" s="48"/>
      <c r="K17" s="48"/>
      <c r="L17" s="48"/>
      <c r="M17" s="48"/>
      <c r="N17" s="48"/>
      <c r="O17" s="48"/>
      <c r="P17" s="48"/>
      <c r="Q17" s="48"/>
      <c r="R17" s="48"/>
      <c r="S17" s="48"/>
      <c r="T17" s="49">
        <v>13</v>
      </c>
      <c r="U17" s="55" t="s">
        <v>157</v>
      </c>
      <c r="V17" s="48"/>
      <c r="W17" s="63"/>
    </row>
    <row r="18" spans="3:23" ht="15" customHeight="1">
      <c r="C18" s="48"/>
      <c r="D18" s="48"/>
      <c r="E18" s="48"/>
      <c r="F18" s="48"/>
      <c r="G18" s="48"/>
      <c r="H18" s="48"/>
      <c r="I18" s="48"/>
      <c r="J18" s="48"/>
      <c r="K18" s="48"/>
      <c r="L18" s="48"/>
      <c r="M18" s="48"/>
      <c r="N18" s="48"/>
      <c r="O18" s="48"/>
      <c r="P18" s="48"/>
      <c r="Q18" s="48"/>
      <c r="R18" s="48"/>
      <c r="S18" s="48"/>
      <c r="T18" s="49">
        <v>14</v>
      </c>
      <c r="U18" s="55" t="s">
        <v>157</v>
      </c>
      <c r="V18" s="48"/>
      <c r="W18" s="63"/>
    </row>
    <row r="19" spans="3:23" ht="15" customHeight="1">
      <c r="C19" s="48"/>
      <c r="D19" s="48"/>
      <c r="E19" s="48"/>
      <c r="F19" s="48"/>
      <c r="G19" s="48"/>
      <c r="H19" s="48"/>
      <c r="I19" s="48"/>
      <c r="J19" s="48"/>
      <c r="K19" s="48"/>
      <c r="L19" s="48"/>
      <c r="M19" s="48"/>
      <c r="N19" s="48"/>
      <c r="O19" s="48"/>
      <c r="P19" s="48"/>
      <c r="Q19" s="48"/>
      <c r="R19" s="48"/>
      <c r="S19" s="48"/>
      <c r="T19" s="49">
        <v>15</v>
      </c>
      <c r="U19" s="55" t="s">
        <v>157</v>
      </c>
      <c r="V19" s="48"/>
      <c r="W19" s="63"/>
    </row>
    <row r="20" spans="3:23" ht="15" customHeight="1">
      <c r="C20" s="48"/>
      <c r="D20" s="48"/>
      <c r="E20" s="48"/>
      <c r="F20" s="48"/>
      <c r="G20" s="48"/>
      <c r="H20" s="48"/>
      <c r="I20" s="48"/>
      <c r="J20" s="48"/>
      <c r="K20" s="48"/>
      <c r="L20" s="48"/>
      <c r="M20" s="48"/>
      <c r="N20" s="48"/>
      <c r="O20" s="48"/>
      <c r="P20" s="48"/>
      <c r="Q20" s="48"/>
      <c r="R20" s="48"/>
      <c r="S20" s="48"/>
      <c r="T20" s="49">
        <v>16</v>
      </c>
      <c r="U20" s="55" t="s">
        <v>157</v>
      </c>
      <c r="V20" s="48"/>
      <c r="W20" s="63"/>
    </row>
    <row r="21" spans="3:23" ht="15" customHeight="1">
      <c r="C21" s="48"/>
      <c r="D21" s="48"/>
      <c r="E21" s="48"/>
      <c r="F21" s="48"/>
      <c r="G21" s="48"/>
      <c r="H21" s="48"/>
      <c r="I21" s="48"/>
      <c r="J21" s="48"/>
      <c r="K21" s="48"/>
      <c r="L21" s="48"/>
      <c r="M21" s="48"/>
      <c r="N21" s="48"/>
      <c r="O21" s="48"/>
      <c r="P21" s="48"/>
      <c r="Q21" s="48"/>
      <c r="R21" s="48"/>
      <c r="S21" s="48"/>
      <c r="T21" s="49">
        <v>17</v>
      </c>
      <c r="U21" s="55" t="s">
        <v>157</v>
      </c>
      <c r="V21" s="48"/>
      <c r="W21" s="63"/>
    </row>
    <row r="22" spans="3:23" ht="15" customHeight="1">
      <c r="C22" s="48"/>
      <c r="D22" s="48"/>
      <c r="E22" s="48"/>
      <c r="F22" s="48"/>
      <c r="G22" s="48"/>
      <c r="H22" s="48"/>
      <c r="I22" s="48"/>
      <c r="J22" s="48"/>
      <c r="K22" s="48"/>
      <c r="L22" s="48"/>
      <c r="M22" s="48"/>
      <c r="N22" s="48"/>
      <c r="O22" s="48"/>
      <c r="P22" s="48"/>
      <c r="Q22" s="48"/>
      <c r="R22" s="48"/>
      <c r="S22" s="48"/>
      <c r="T22" s="49">
        <v>18</v>
      </c>
      <c r="U22" s="55" t="s">
        <v>157</v>
      </c>
      <c r="V22" s="48"/>
      <c r="W22" s="63"/>
    </row>
    <row r="23" spans="3:23" ht="15" customHeight="1">
      <c r="C23" s="48"/>
      <c r="D23" s="48"/>
      <c r="E23" s="48"/>
      <c r="F23" s="48"/>
      <c r="G23" s="48"/>
      <c r="H23" s="48"/>
      <c r="I23" s="48"/>
      <c r="J23" s="48"/>
      <c r="K23" s="48"/>
      <c r="L23" s="48"/>
      <c r="M23" s="48"/>
      <c r="N23" s="48"/>
      <c r="O23" s="48"/>
      <c r="P23" s="48"/>
      <c r="Q23" s="48"/>
      <c r="R23" s="48"/>
      <c r="S23" s="48"/>
      <c r="T23" s="49">
        <v>19</v>
      </c>
      <c r="U23" s="55" t="s">
        <v>157</v>
      </c>
      <c r="V23" s="48"/>
      <c r="W23" s="63"/>
    </row>
    <row r="24" spans="3:23" ht="15" customHeight="1">
      <c r="C24" s="48"/>
      <c r="D24" s="48"/>
      <c r="E24" s="48"/>
      <c r="F24" s="48"/>
      <c r="G24" s="48"/>
      <c r="H24" s="48"/>
      <c r="I24" s="48"/>
      <c r="J24" s="48"/>
      <c r="K24" s="48"/>
      <c r="L24" s="48"/>
      <c r="M24" s="48"/>
      <c r="N24" s="48"/>
      <c r="O24" s="48"/>
      <c r="P24" s="48"/>
      <c r="Q24" s="48"/>
      <c r="R24" s="48"/>
      <c r="S24" s="48"/>
      <c r="T24" s="52">
        <v>20</v>
      </c>
      <c r="U24" s="56" t="s">
        <v>157</v>
      </c>
      <c r="V24" s="48"/>
      <c r="W24" s="63"/>
    </row>
    <row r="25" spans="3:23" ht="15" customHeight="1">
      <c r="C25" s="48"/>
      <c r="D25" s="48"/>
      <c r="E25" s="48"/>
      <c r="F25" s="48"/>
      <c r="G25" s="48"/>
      <c r="H25" s="48"/>
      <c r="I25" s="48"/>
      <c r="J25" s="48"/>
      <c r="K25" s="48"/>
      <c r="L25" s="48"/>
      <c r="M25" s="48"/>
      <c r="N25" s="48"/>
      <c r="O25" s="48"/>
      <c r="P25" s="48"/>
      <c r="Q25" s="48"/>
      <c r="R25" s="48"/>
      <c r="S25" s="48"/>
      <c r="T25" s="54">
        <v>21</v>
      </c>
      <c r="U25" s="55" t="s">
        <v>159</v>
      </c>
      <c r="V25" s="48"/>
      <c r="W25" s="63"/>
    </row>
    <row r="26" spans="3:23" ht="15" customHeight="1">
      <c r="C26" s="42"/>
      <c r="D26" s="42"/>
      <c r="E26" s="42"/>
      <c r="F26" s="42"/>
      <c r="G26" s="42"/>
      <c r="H26" s="42"/>
      <c r="I26" s="42"/>
      <c r="J26" s="42"/>
      <c r="K26" s="42"/>
      <c r="L26" s="42"/>
      <c r="M26" s="42"/>
      <c r="N26" s="42"/>
      <c r="O26" s="42"/>
      <c r="P26" s="42"/>
      <c r="Q26" s="42"/>
      <c r="R26" s="42"/>
      <c r="S26" s="42"/>
      <c r="T26" s="49">
        <v>22</v>
      </c>
      <c r="U26" s="55" t="s">
        <v>159</v>
      </c>
      <c r="V26" s="42"/>
      <c r="W26" s="43"/>
    </row>
    <row r="27" spans="3:23" ht="15" customHeight="1">
      <c r="C27" s="42"/>
      <c r="D27" s="42"/>
      <c r="E27" s="42"/>
      <c r="F27" s="42"/>
      <c r="G27" s="42"/>
      <c r="H27" s="42"/>
      <c r="I27" s="42"/>
      <c r="J27" s="42"/>
      <c r="K27" s="42"/>
      <c r="L27" s="42"/>
      <c r="M27" s="42"/>
      <c r="N27" s="42"/>
      <c r="O27" s="42"/>
      <c r="P27" s="42"/>
      <c r="Q27" s="42"/>
      <c r="R27" s="42"/>
      <c r="S27" s="42"/>
      <c r="T27" s="49">
        <v>23</v>
      </c>
      <c r="U27" s="55" t="s">
        <v>159</v>
      </c>
      <c r="V27" s="42"/>
      <c r="W27" s="43"/>
    </row>
    <row r="28" spans="3:23" ht="15" customHeight="1">
      <c r="C28" s="42"/>
      <c r="D28" s="42"/>
      <c r="E28" s="42"/>
      <c r="F28" s="42"/>
      <c r="G28" s="42"/>
      <c r="H28" s="42"/>
      <c r="I28" s="42"/>
      <c r="J28" s="42"/>
      <c r="K28" s="42"/>
      <c r="L28" s="42"/>
      <c r="M28" s="42"/>
      <c r="N28" s="42"/>
      <c r="O28" s="42"/>
      <c r="P28" s="42"/>
      <c r="Q28" s="42"/>
      <c r="R28" s="42"/>
      <c r="S28" s="42"/>
      <c r="T28" s="49">
        <v>24</v>
      </c>
      <c r="U28" s="55" t="s">
        <v>159</v>
      </c>
      <c r="V28" s="42"/>
      <c r="W28" s="43"/>
    </row>
    <row r="29" spans="3:23" ht="15" customHeight="1">
      <c r="C29" s="42"/>
      <c r="D29" s="42"/>
      <c r="E29" s="42"/>
      <c r="F29" s="42"/>
      <c r="G29" s="42"/>
      <c r="H29" s="42"/>
      <c r="I29" s="42"/>
      <c r="J29" s="42"/>
      <c r="K29" s="42"/>
      <c r="L29" s="42"/>
      <c r="M29" s="42"/>
      <c r="N29" s="42"/>
      <c r="O29" s="42"/>
      <c r="P29" s="42"/>
      <c r="Q29" s="42"/>
      <c r="R29" s="42"/>
      <c r="S29" s="42"/>
      <c r="T29" s="49">
        <v>25</v>
      </c>
      <c r="U29" s="55" t="s">
        <v>159</v>
      </c>
      <c r="V29" s="42"/>
      <c r="W29" s="43"/>
    </row>
    <row r="30" spans="3:23" ht="15" customHeight="1">
      <c r="C30" s="42"/>
      <c r="D30" s="42"/>
      <c r="E30" s="42"/>
      <c r="F30" s="42"/>
      <c r="G30" s="42"/>
      <c r="H30" s="42"/>
      <c r="I30" s="42"/>
      <c r="J30" s="42"/>
      <c r="K30" s="42"/>
      <c r="L30" s="42"/>
      <c r="M30" s="42"/>
      <c r="N30" s="42"/>
      <c r="O30" s="42"/>
      <c r="P30" s="42"/>
      <c r="Q30" s="42"/>
      <c r="R30" s="42"/>
      <c r="S30" s="42"/>
      <c r="T30" s="49">
        <v>26</v>
      </c>
      <c r="U30" s="55" t="s">
        <v>159</v>
      </c>
      <c r="V30" s="42"/>
      <c r="W30" s="43"/>
    </row>
    <row r="31" spans="3:23" ht="15" customHeight="1">
      <c r="C31" s="42"/>
      <c r="D31" s="42"/>
      <c r="E31" s="42"/>
      <c r="F31" s="42"/>
      <c r="G31" s="42"/>
      <c r="H31" s="42"/>
      <c r="I31" s="42"/>
      <c r="J31" s="42"/>
      <c r="K31" s="42"/>
      <c r="L31" s="42"/>
      <c r="M31" s="42"/>
      <c r="N31" s="42"/>
      <c r="O31" s="42"/>
      <c r="P31" s="42"/>
      <c r="Q31" s="42"/>
      <c r="R31" s="42"/>
      <c r="S31" s="42"/>
      <c r="T31" s="49">
        <v>27</v>
      </c>
      <c r="U31" s="55" t="s">
        <v>159</v>
      </c>
      <c r="V31" s="42"/>
      <c r="W31" s="43"/>
    </row>
    <row r="32" spans="3:23" ht="15" customHeight="1">
      <c r="C32" s="42"/>
      <c r="D32" s="42"/>
      <c r="E32" s="42"/>
      <c r="F32" s="42"/>
      <c r="G32" s="42"/>
      <c r="H32" s="42"/>
      <c r="I32" s="42"/>
      <c r="J32" s="42"/>
      <c r="K32" s="42"/>
      <c r="L32" s="42"/>
      <c r="M32" s="42"/>
      <c r="N32" s="42"/>
      <c r="O32" s="42"/>
      <c r="P32" s="42"/>
      <c r="Q32" s="42"/>
      <c r="R32" s="42"/>
      <c r="S32" s="42"/>
      <c r="T32" s="49">
        <v>28</v>
      </c>
      <c r="U32" s="55" t="s">
        <v>159</v>
      </c>
      <c r="V32" s="42"/>
      <c r="W32" s="43"/>
    </row>
    <row r="33" spans="3:23" ht="15" customHeight="1">
      <c r="C33" s="42"/>
      <c r="D33" s="42"/>
      <c r="E33" s="42"/>
      <c r="F33" s="42"/>
      <c r="G33" s="42"/>
      <c r="H33" s="42"/>
      <c r="I33" s="42"/>
      <c r="J33" s="42"/>
      <c r="K33" s="42"/>
      <c r="L33" s="42"/>
      <c r="M33" s="42"/>
      <c r="N33" s="42"/>
      <c r="O33" s="42"/>
      <c r="P33" s="42"/>
      <c r="Q33" s="42"/>
      <c r="R33" s="42"/>
      <c r="S33" s="42"/>
      <c r="T33" s="49">
        <v>29</v>
      </c>
      <c r="U33" s="55" t="s">
        <v>159</v>
      </c>
      <c r="V33" s="42"/>
      <c r="W33" s="43"/>
    </row>
    <row r="34" spans="3:23" ht="15" customHeight="1">
      <c r="C34" s="42"/>
      <c r="D34" s="42"/>
      <c r="E34" s="42"/>
      <c r="F34" s="42"/>
      <c r="G34" s="42"/>
      <c r="H34" s="42"/>
      <c r="I34" s="42"/>
      <c r="J34" s="42"/>
      <c r="K34" s="42"/>
      <c r="L34" s="42"/>
      <c r="M34" s="42"/>
      <c r="N34" s="42"/>
      <c r="O34" s="42"/>
      <c r="P34" s="42"/>
      <c r="Q34" s="42"/>
      <c r="R34" s="42"/>
      <c r="S34" s="42"/>
      <c r="T34" s="49">
        <v>30</v>
      </c>
      <c r="U34" s="55" t="s">
        <v>159</v>
      </c>
      <c r="V34" s="42"/>
      <c r="W34" s="43"/>
    </row>
    <row r="35" spans="3:23" ht="15" customHeight="1">
      <c r="C35" s="42"/>
      <c r="D35" s="42"/>
      <c r="E35" s="42"/>
      <c r="F35" s="42"/>
      <c r="G35" s="42"/>
      <c r="H35" s="42"/>
      <c r="I35" s="42"/>
      <c r="J35" s="42"/>
      <c r="K35" s="42"/>
      <c r="L35" s="42"/>
      <c r="M35" s="42"/>
      <c r="N35" s="42"/>
      <c r="O35" s="42"/>
      <c r="P35" s="42"/>
      <c r="Q35" s="42"/>
      <c r="R35" s="42"/>
      <c r="S35" s="42"/>
      <c r="T35" s="49">
        <v>31</v>
      </c>
      <c r="U35" s="55" t="s">
        <v>159</v>
      </c>
      <c r="V35" s="42"/>
      <c r="W35" s="43"/>
    </row>
    <row r="36" spans="3:23" ht="15" customHeight="1">
      <c r="C36" s="42"/>
      <c r="D36" s="42"/>
      <c r="E36" s="42"/>
      <c r="F36" s="42"/>
      <c r="G36" s="42"/>
      <c r="H36" s="42"/>
      <c r="I36" s="42"/>
      <c r="J36" s="42"/>
      <c r="K36" s="42"/>
      <c r="L36" s="42"/>
      <c r="M36" s="42"/>
      <c r="N36" s="42"/>
      <c r="O36" s="42"/>
      <c r="P36" s="42"/>
      <c r="Q36" s="42"/>
      <c r="R36" s="42"/>
      <c r="S36" s="42"/>
      <c r="T36" s="49">
        <v>32</v>
      </c>
      <c r="U36" s="55" t="s">
        <v>159</v>
      </c>
      <c r="V36" s="42"/>
      <c r="W36" s="43"/>
    </row>
    <row r="37" spans="3:23" ht="15" customHeight="1">
      <c r="C37" s="42"/>
      <c r="D37" s="42"/>
      <c r="E37" s="42"/>
      <c r="F37" s="42"/>
      <c r="G37" s="42"/>
      <c r="H37" s="42"/>
      <c r="I37" s="42"/>
      <c r="J37" s="42"/>
      <c r="K37" s="42"/>
      <c r="L37" s="42"/>
      <c r="M37" s="42"/>
      <c r="N37" s="42"/>
      <c r="O37" s="42"/>
      <c r="P37" s="42"/>
      <c r="Q37" s="42"/>
      <c r="R37" s="42"/>
      <c r="S37" s="42"/>
      <c r="T37" s="49">
        <v>33</v>
      </c>
      <c r="U37" s="55" t="s">
        <v>159</v>
      </c>
      <c r="V37" s="42"/>
      <c r="W37" s="43"/>
    </row>
    <row r="38" spans="3:23" ht="15" customHeight="1">
      <c r="C38" s="42"/>
      <c r="D38" s="42"/>
      <c r="E38" s="42"/>
      <c r="F38" s="42"/>
      <c r="G38" s="42"/>
      <c r="H38" s="42"/>
      <c r="I38" s="42"/>
      <c r="J38" s="42"/>
      <c r="K38" s="42"/>
      <c r="L38" s="42"/>
      <c r="M38" s="42"/>
      <c r="N38" s="42"/>
      <c r="O38" s="42"/>
      <c r="P38" s="42"/>
      <c r="Q38" s="42"/>
      <c r="R38" s="42"/>
      <c r="S38" s="42"/>
      <c r="T38" s="49">
        <v>34</v>
      </c>
      <c r="U38" s="55" t="s">
        <v>159</v>
      </c>
      <c r="V38" s="42"/>
      <c r="W38" s="43"/>
    </row>
    <row r="39" spans="3:23" ht="15" customHeight="1">
      <c r="C39" s="42"/>
      <c r="D39" s="42"/>
      <c r="E39" s="42"/>
      <c r="F39" s="42"/>
      <c r="G39" s="42"/>
      <c r="H39" s="42"/>
      <c r="I39" s="42"/>
      <c r="J39" s="42"/>
      <c r="K39" s="42"/>
      <c r="L39" s="42"/>
      <c r="M39" s="42"/>
      <c r="N39" s="42"/>
      <c r="O39" s="42"/>
      <c r="P39" s="42"/>
      <c r="Q39" s="42"/>
      <c r="R39" s="42"/>
      <c r="S39" s="42"/>
      <c r="T39" s="49">
        <v>35</v>
      </c>
      <c r="U39" s="55" t="s">
        <v>159</v>
      </c>
      <c r="V39" s="42"/>
      <c r="W39" s="43"/>
    </row>
    <row r="40" spans="3:23" ht="15" customHeight="1">
      <c r="C40" s="42"/>
      <c r="D40" s="42"/>
      <c r="E40" s="42"/>
      <c r="F40" s="42"/>
      <c r="G40" s="42"/>
      <c r="H40" s="42"/>
      <c r="I40" s="42"/>
      <c r="J40" s="42"/>
      <c r="K40" s="42"/>
      <c r="L40" s="42"/>
      <c r="M40" s="42"/>
      <c r="N40" s="42"/>
      <c r="O40" s="42"/>
      <c r="P40" s="42"/>
      <c r="Q40" s="42"/>
      <c r="R40" s="42"/>
      <c r="S40" s="42"/>
      <c r="T40" s="49">
        <v>36</v>
      </c>
      <c r="U40" s="55" t="s">
        <v>159</v>
      </c>
      <c r="V40" s="42"/>
      <c r="W40" s="43"/>
    </row>
    <row r="41" spans="3:23" ht="15" customHeight="1">
      <c r="C41" s="42"/>
      <c r="D41" s="42"/>
      <c r="E41" s="42"/>
      <c r="F41" s="42"/>
      <c r="G41" s="42"/>
      <c r="H41" s="42"/>
      <c r="I41" s="42"/>
      <c r="J41" s="42"/>
      <c r="K41" s="42"/>
      <c r="L41" s="42"/>
      <c r="M41" s="42"/>
      <c r="N41" s="42"/>
      <c r="O41" s="42"/>
      <c r="P41" s="42"/>
      <c r="Q41" s="42"/>
      <c r="R41" s="42"/>
      <c r="S41" s="42"/>
      <c r="T41" s="49">
        <v>37</v>
      </c>
      <c r="U41" s="55" t="s">
        <v>159</v>
      </c>
      <c r="V41" s="42"/>
      <c r="W41" s="43"/>
    </row>
    <row r="42" spans="3:23" ht="15" customHeight="1">
      <c r="C42" s="42"/>
      <c r="D42" s="42"/>
      <c r="E42" s="42"/>
      <c r="F42" s="42"/>
      <c r="G42" s="42"/>
      <c r="H42" s="42"/>
      <c r="I42" s="42"/>
      <c r="J42" s="42"/>
      <c r="K42" s="42"/>
      <c r="L42" s="42"/>
      <c r="M42" s="42"/>
      <c r="N42" s="42"/>
      <c r="O42" s="42"/>
      <c r="P42" s="42"/>
      <c r="Q42" s="42"/>
      <c r="R42" s="42"/>
      <c r="S42" s="42"/>
      <c r="T42" s="49">
        <v>38</v>
      </c>
      <c r="U42" s="55" t="s">
        <v>159</v>
      </c>
      <c r="V42" s="42"/>
      <c r="W42" s="43"/>
    </row>
    <row r="43" spans="3:23" ht="15" customHeight="1">
      <c r="C43" s="42"/>
      <c r="D43" s="42"/>
      <c r="E43" s="42"/>
      <c r="F43" s="42"/>
      <c r="G43" s="42"/>
      <c r="H43" s="42"/>
      <c r="I43" s="42"/>
      <c r="J43" s="42"/>
      <c r="K43" s="42"/>
      <c r="L43" s="42"/>
      <c r="M43" s="42"/>
      <c r="N43" s="42"/>
      <c r="O43" s="42"/>
      <c r="P43" s="42"/>
      <c r="Q43" s="42"/>
      <c r="R43" s="42"/>
      <c r="S43" s="42"/>
      <c r="T43" s="49">
        <v>39</v>
      </c>
      <c r="U43" s="55" t="s">
        <v>159</v>
      </c>
      <c r="V43" s="42"/>
      <c r="W43" s="43"/>
    </row>
    <row r="44" spans="3:23" ht="15" customHeight="1">
      <c r="C44" s="42"/>
      <c r="D44" s="42"/>
      <c r="E44" s="42"/>
      <c r="F44" s="42"/>
      <c r="G44" s="42"/>
      <c r="H44" s="42"/>
      <c r="I44" s="42"/>
      <c r="J44" s="42"/>
      <c r="K44" s="42"/>
      <c r="L44" s="42"/>
      <c r="M44" s="42"/>
      <c r="N44" s="42"/>
      <c r="O44" s="42"/>
      <c r="P44" s="42"/>
      <c r="Q44" s="42"/>
      <c r="R44" s="42"/>
      <c r="S44" s="42"/>
      <c r="T44" s="52">
        <v>40</v>
      </c>
      <c r="U44" s="56" t="s">
        <v>159</v>
      </c>
      <c r="V44" s="42"/>
      <c r="W44" s="43"/>
    </row>
    <row r="45" spans="3:23" ht="15" customHeight="1">
      <c r="C45" s="42"/>
      <c r="D45" s="42"/>
      <c r="E45" s="42"/>
      <c r="F45" s="42"/>
      <c r="G45" s="42"/>
      <c r="H45" s="42"/>
      <c r="I45" s="42"/>
      <c r="J45" s="42"/>
      <c r="K45" s="42"/>
      <c r="L45" s="42"/>
      <c r="M45" s="42"/>
      <c r="N45" s="42"/>
      <c r="O45" s="42"/>
      <c r="P45" s="42"/>
      <c r="Q45" s="42"/>
      <c r="R45" s="42"/>
      <c r="S45" s="42"/>
      <c r="T45" s="54">
        <v>41</v>
      </c>
      <c r="U45" s="57" t="s">
        <v>161</v>
      </c>
      <c r="V45" s="42"/>
      <c r="W45" s="43"/>
    </row>
    <row r="46" spans="3:23" ht="15" customHeight="1">
      <c r="C46" s="42"/>
      <c r="D46" s="42"/>
      <c r="E46" s="42"/>
      <c r="F46" s="42"/>
      <c r="G46" s="42"/>
      <c r="H46" s="42"/>
      <c r="I46" s="42"/>
      <c r="J46" s="42"/>
      <c r="K46" s="42"/>
      <c r="L46" s="42"/>
      <c r="M46" s="42"/>
      <c r="N46" s="42"/>
      <c r="O46" s="42"/>
      <c r="P46" s="42"/>
      <c r="Q46" s="42"/>
      <c r="R46" s="42"/>
      <c r="S46" s="42"/>
      <c r="T46" s="49">
        <v>42</v>
      </c>
      <c r="U46" s="55" t="s">
        <v>161</v>
      </c>
      <c r="V46" s="42"/>
      <c r="W46" s="43"/>
    </row>
    <row r="47" spans="3:23" ht="15" customHeight="1">
      <c r="C47" s="42"/>
      <c r="D47" s="42"/>
      <c r="E47" s="42"/>
      <c r="F47" s="42"/>
      <c r="G47" s="42"/>
      <c r="H47" s="42"/>
      <c r="I47" s="42"/>
      <c r="J47" s="42"/>
      <c r="K47" s="42"/>
      <c r="L47" s="42"/>
      <c r="M47" s="42"/>
      <c r="N47" s="42"/>
      <c r="O47" s="42"/>
      <c r="P47" s="42"/>
      <c r="Q47" s="42"/>
      <c r="R47" s="42"/>
      <c r="S47" s="42"/>
      <c r="T47" s="49">
        <v>43</v>
      </c>
      <c r="U47" s="55" t="s">
        <v>161</v>
      </c>
      <c r="V47" s="42"/>
      <c r="W47" s="43"/>
    </row>
    <row r="48" spans="3:23" ht="15" customHeight="1">
      <c r="C48" s="42"/>
      <c r="D48" s="42"/>
      <c r="E48" s="42"/>
      <c r="F48" s="42"/>
      <c r="G48" s="42"/>
      <c r="H48" s="42"/>
      <c r="I48" s="42"/>
      <c r="J48" s="42"/>
      <c r="K48" s="42"/>
      <c r="L48" s="42"/>
      <c r="M48" s="42"/>
      <c r="N48" s="42"/>
      <c r="O48" s="42"/>
      <c r="P48" s="42"/>
      <c r="Q48" s="42"/>
      <c r="R48" s="42"/>
      <c r="S48" s="42"/>
      <c r="T48" s="49">
        <v>44</v>
      </c>
      <c r="U48" s="55" t="s">
        <v>161</v>
      </c>
      <c r="V48" s="42"/>
      <c r="W48" s="43"/>
    </row>
    <row r="49" spans="3:23" ht="15" customHeight="1">
      <c r="C49" s="42"/>
      <c r="D49" s="42"/>
      <c r="E49" s="42"/>
      <c r="F49" s="42"/>
      <c r="G49" s="42"/>
      <c r="H49" s="42"/>
      <c r="I49" s="42"/>
      <c r="J49" s="42"/>
      <c r="K49" s="42"/>
      <c r="L49" s="42"/>
      <c r="M49" s="42"/>
      <c r="N49" s="42"/>
      <c r="O49" s="42"/>
      <c r="P49" s="42"/>
      <c r="Q49" s="42"/>
      <c r="R49" s="42"/>
      <c r="S49" s="42"/>
      <c r="T49" s="49">
        <v>45</v>
      </c>
      <c r="U49" s="55" t="s">
        <v>161</v>
      </c>
      <c r="V49" s="42"/>
      <c r="W49" s="43"/>
    </row>
    <row r="50" spans="3:23" ht="15" customHeight="1">
      <c r="C50" s="42"/>
      <c r="D50" s="42"/>
      <c r="E50" s="42"/>
      <c r="F50" s="42"/>
      <c r="G50" s="42"/>
      <c r="H50" s="42"/>
      <c r="I50" s="42"/>
      <c r="J50" s="42"/>
      <c r="K50" s="42"/>
      <c r="L50" s="42"/>
      <c r="M50" s="42"/>
      <c r="N50" s="42"/>
      <c r="O50" s="42"/>
      <c r="P50" s="42"/>
      <c r="Q50" s="42"/>
      <c r="R50" s="42"/>
      <c r="S50" s="42"/>
      <c r="T50" s="49">
        <v>46</v>
      </c>
      <c r="U50" s="55" t="s">
        <v>161</v>
      </c>
      <c r="V50" s="42"/>
      <c r="W50" s="43"/>
    </row>
    <row r="51" spans="3:23" ht="15" customHeight="1">
      <c r="C51" s="42"/>
      <c r="D51" s="42"/>
      <c r="E51" s="42"/>
      <c r="F51" s="42"/>
      <c r="G51" s="42"/>
      <c r="H51" s="42"/>
      <c r="I51" s="42"/>
      <c r="J51" s="42"/>
      <c r="K51" s="42"/>
      <c r="L51" s="42"/>
      <c r="M51" s="42"/>
      <c r="N51" s="42"/>
      <c r="O51" s="42"/>
      <c r="P51" s="42"/>
      <c r="Q51" s="42"/>
      <c r="R51" s="42"/>
      <c r="S51" s="42"/>
      <c r="T51" s="49">
        <v>47</v>
      </c>
      <c r="U51" s="55" t="s">
        <v>161</v>
      </c>
      <c r="V51" s="42"/>
      <c r="W51" s="43"/>
    </row>
    <row r="52" spans="3:23" ht="15" customHeight="1">
      <c r="C52" s="42"/>
      <c r="D52" s="42"/>
      <c r="E52" s="42"/>
      <c r="F52" s="42"/>
      <c r="G52" s="42"/>
      <c r="H52" s="42"/>
      <c r="I52" s="42"/>
      <c r="J52" s="42"/>
      <c r="K52" s="42"/>
      <c r="L52" s="42"/>
      <c r="M52" s="42"/>
      <c r="N52" s="42"/>
      <c r="O52" s="42"/>
      <c r="P52" s="42"/>
      <c r="Q52" s="42"/>
      <c r="R52" s="42"/>
      <c r="S52" s="42"/>
      <c r="T52" s="49">
        <v>48</v>
      </c>
      <c r="U52" s="55" t="s">
        <v>161</v>
      </c>
      <c r="V52" s="42"/>
      <c r="W52" s="43"/>
    </row>
    <row r="53" spans="3:23" ht="15" customHeight="1">
      <c r="C53" s="42"/>
      <c r="D53" s="42"/>
      <c r="E53" s="42"/>
      <c r="F53" s="42"/>
      <c r="G53" s="42"/>
      <c r="H53" s="42"/>
      <c r="I53" s="42"/>
      <c r="J53" s="42"/>
      <c r="K53" s="42"/>
      <c r="L53" s="42"/>
      <c r="M53" s="42"/>
      <c r="N53" s="42"/>
      <c r="O53" s="42"/>
      <c r="P53" s="42"/>
      <c r="Q53" s="42"/>
      <c r="R53" s="42"/>
      <c r="S53" s="42"/>
      <c r="T53" s="49">
        <v>49</v>
      </c>
      <c r="U53" s="55" t="s">
        <v>161</v>
      </c>
      <c r="V53" s="42"/>
      <c r="W53" s="43"/>
    </row>
    <row r="54" spans="3:23" ht="15" customHeight="1">
      <c r="C54" s="42"/>
      <c r="D54" s="42"/>
      <c r="E54" s="42"/>
      <c r="F54" s="42"/>
      <c r="G54" s="42"/>
      <c r="H54" s="42"/>
      <c r="I54" s="42"/>
      <c r="J54" s="42"/>
      <c r="K54" s="42"/>
      <c r="L54" s="42"/>
      <c r="M54" s="42"/>
      <c r="N54" s="42"/>
      <c r="O54" s="42"/>
      <c r="P54" s="42"/>
      <c r="Q54" s="42"/>
      <c r="R54" s="42"/>
      <c r="S54" s="42"/>
      <c r="T54" s="49">
        <v>50</v>
      </c>
      <c r="U54" s="55" t="s">
        <v>161</v>
      </c>
      <c r="V54" s="42"/>
      <c r="W54" s="43"/>
    </row>
    <row r="55" spans="3:23" ht="15" customHeight="1">
      <c r="C55" s="42"/>
      <c r="D55" s="42"/>
      <c r="E55" s="42"/>
      <c r="F55" s="42"/>
      <c r="G55" s="42"/>
      <c r="H55" s="42"/>
      <c r="I55" s="42"/>
      <c r="J55" s="42"/>
      <c r="K55" s="42"/>
      <c r="L55" s="42"/>
      <c r="M55" s="42"/>
      <c r="N55" s="42"/>
      <c r="O55" s="42"/>
      <c r="P55" s="42"/>
      <c r="Q55" s="42"/>
      <c r="R55" s="42"/>
      <c r="S55" s="42"/>
      <c r="T55" s="49">
        <v>51</v>
      </c>
      <c r="U55" s="55" t="s">
        <v>161</v>
      </c>
      <c r="V55" s="42"/>
      <c r="W55" s="43"/>
    </row>
    <row r="56" spans="3:23" ht="15" customHeight="1">
      <c r="C56" s="42"/>
      <c r="D56" s="42"/>
      <c r="E56" s="42"/>
      <c r="F56" s="42"/>
      <c r="G56" s="42"/>
      <c r="H56" s="42"/>
      <c r="I56" s="42"/>
      <c r="J56" s="42"/>
      <c r="K56" s="42"/>
      <c r="L56" s="42"/>
      <c r="M56" s="42"/>
      <c r="N56" s="42"/>
      <c r="O56" s="42"/>
      <c r="P56" s="42"/>
      <c r="Q56" s="42"/>
      <c r="R56" s="42"/>
      <c r="S56" s="42"/>
      <c r="T56" s="49">
        <v>52</v>
      </c>
      <c r="U56" s="55" t="s">
        <v>161</v>
      </c>
      <c r="V56" s="42"/>
      <c r="W56" s="43"/>
    </row>
    <row r="57" spans="3:23" ht="15" customHeight="1">
      <c r="C57" s="42"/>
      <c r="D57" s="42"/>
      <c r="E57" s="42"/>
      <c r="F57" s="42"/>
      <c r="G57" s="42"/>
      <c r="H57" s="42"/>
      <c r="I57" s="42"/>
      <c r="J57" s="42"/>
      <c r="K57" s="42"/>
      <c r="L57" s="42"/>
      <c r="M57" s="42"/>
      <c r="N57" s="42"/>
      <c r="O57" s="42"/>
      <c r="P57" s="42"/>
      <c r="Q57" s="42"/>
      <c r="R57" s="42"/>
      <c r="S57" s="42"/>
      <c r="T57" s="49">
        <v>53</v>
      </c>
      <c r="U57" s="55" t="s">
        <v>161</v>
      </c>
      <c r="V57" s="42"/>
      <c r="W57" s="43"/>
    </row>
    <row r="58" spans="3:23" ht="15" customHeight="1">
      <c r="C58" s="42"/>
      <c r="D58" s="42"/>
      <c r="E58" s="42"/>
      <c r="F58" s="42"/>
      <c r="G58" s="42"/>
      <c r="H58" s="42"/>
      <c r="I58" s="42"/>
      <c r="J58" s="42"/>
      <c r="K58" s="42"/>
      <c r="L58" s="42"/>
      <c r="M58" s="42"/>
      <c r="N58" s="42"/>
      <c r="O58" s="42"/>
      <c r="P58" s="42"/>
      <c r="Q58" s="42"/>
      <c r="R58" s="42"/>
      <c r="S58" s="42"/>
      <c r="T58" s="49">
        <v>54</v>
      </c>
      <c r="U58" s="55" t="s">
        <v>161</v>
      </c>
      <c r="V58" s="42"/>
      <c r="W58" s="43"/>
    </row>
    <row r="59" spans="3:23" ht="15" customHeight="1">
      <c r="C59" s="42"/>
      <c r="D59" s="42"/>
      <c r="E59" s="42"/>
      <c r="F59" s="42"/>
      <c r="G59" s="42"/>
      <c r="H59" s="42"/>
      <c r="I59" s="42"/>
      <c r="J59" s="42"/>
      <c r="K59" s="42"/>
      <c r="L59" s="42"/>
      <c r="M59" s="42"/>
      <c r="N59" s="42"/>
      <c r="O59" s="42"/>
      <c r="P59" s="42"/>
      <c r="Q59" s="42"/>
      <c r="R59" s="42"/>
      <c r="S59" s="42"/>
      <c r="T59" s="49">
        <v>55</v>
      </c>
      <c r="U59" s="55" t="s">
        <v>161</v>
      </c>
      <c r="V59" s="42"/>
      <c r="W59" s="43"/>
    </row>
    <row r="60" spans="3:23" ht="15" customHeight="1">
      <c r="C60" s="42"/>
      <c r="D60" s="42"/>
      <c r="E60" s="42"/>
      <c r="F60" s="42"/>
      <c r="G60" s="42"/>
      <c r="H60" s="42"/>
      <c r="I60" s="42"/>
      <c r="J60" s="42"/>
      <c r="K60" s="42"/>
      <c r="L60" s="42"/>
      <c r="M60" s="42"/>
      <c r="N60" s="42"/>
      <c r="O60" s="42"/>
      <c r="P60" s="42"/>
      <c r="Q60" s="42"/>
      <c r="R60" s="42"/>
      <c r="S60" s="42"/>
      <c r="T60" s="49">
        <v>56</v>
      </c>
      <c r="U60" s="55" t="s">
        <v>161</v>
      </c>
      <c r="V60" s="42"/>
      <c r="W60" s="43"/>
    </row>
    <row r="61" spans="3:23" ht="15" customHeight="1">
      <c r="C61" s="42"/>
      <c r="D61" s="42"/>
      <c r="E61" s="42"/>
      <c r="F61" s="42"/>
      <c r="G61" s="42"/>
      <c r="H61" s="42"/>
      <c r="I61" s="42"/>
      <c r="J61" s="42"/>
      <c r="K61" s="42"/>
      <c r="L61" s="42"/>
      <c r="M61" s="42"/>
      <c r="N61" s="42"/>
      <c r="O61" s="42"/>
      <c r="P61" s="42"/>
      <c r="Q61" s="42"/>
      <c r="R61" s="42"/>
      <c r="S61" s="42"/>
      <c r="T61" s="49">
        <v>57</v>
      </c>
      <c r="U61" s="55" t="s">
        <v>161</v>
      </c>
      <c r="V61" s="42"/>
      <c r="W61" s="43"/>
    </row>
    <row r="62" spans="3:23" ht="15" customHeight="1">
      <c r="C62" s="42"/>
      <c r="D62" s="42"/>
      <c r="E62" s="42"/>
      <c r="F62" s="42"/>
      <c r="G62" s="42"/>
      <c r="H62" s="42"/>
      <c r="I62" s="42"/>
      <c r="J62" s="42"/>
      <c r="K62" s="42"/>
      <c r="L62" s="42"/>
      <c r="M62" s="42"/>
      <c r="N62" s="42"/>
      <c r="O62" s="42"/>
      <c r="P62" s="42"/>
      <c r="Q62" s="42"/>
      <c r="R62" s="42"/>
      <c r="S62" s="42"/>
      <c r="T62" s="49">
        <v>58</v>
      </c>
      <c r="U62" s="55" t="s">
        <v>161</v>
      </c>
      <c r="V62" s="42"/>
      <c r="W62" s="43"/>
    </row>
    <row r="63" spans="3:23" ht="15" customHeight="1">
      <c r="C63" s="42"/>
      <c r="D63" s="42"/>
      <c r="E63" s="42"/>
      <c r="F63" s="42"/>
      <c r="G63" s="42"/>
      <c r="H63" s="42"/>
      <c r="I63" s="42"/>
      <c r="J63" s="42"/>
      <c r="K63" s="42"/>
      <c r="L63" s="42"/>
      <c r="M63" s="42"/>
      <c r="N63" s="42"/>
      <c r="O63" s="42"/>
      <c r="P63" s="42"/>
      <c r="Q63" s="42"/>
      <c r="R63" s="42"/>
      <c r="S63" s="42"/>
      <c r="T63" s="49">
        <v>59</v>
      </c>
      <c r="U63" s="55" t="s">
        <v>161</v>
      </c>
      <c r="V63" s="42"/>
      <c r="W63" s="43"/>
    </row>
    <row r="64" spans="3:23" ht="15" customHeight="1">
      <c r="C64" s="42"/>
      <c r="D64" s="42"/>
      <c r="E64" s="42"/>
      <c r="F64" s="42"/>
      <c r="G64" s="42"/>
      <c r="H64" s="42"/>
      <c r="I64" s="42"/>
      <c r="J64" s="42"/>
      <c r="K64" s="42"/>
      <c r="L64" s="42"/>
      <c r="M64" s="42"/>
      <c r="N64" s="42"/>
      <c r="O64" s="42"/>
      <c r="P64" s="42"/>
      <c r="Q64" s="42"/>
      <c r="R64" s="42"/>
      <c r="S64" s="42"/>
      <c r="T64" s="49">
        <v>60</v>
      </c>
      <c r="U64" s="55" t="s">
        <v>161</v>
      </c>
      <c r="V64" s="42"/>
      <c r="W64" s="43"/>
    </row>
    <row r="65" spans="3:23" ht="15" customHeight="1">
      <c r="C65" s="42"/>
      <c r="D65" s="42"/>
      <c r="E65" s="42"/>
      <c r="F65" s="42"/>
      <c r="G65" s="42"/>
      <c r="H65" s="42"/>
      <c r="I65" s="42"/>
      <c r="J65" s="42"/>
      <c r="K65" s="42"/>
      <c r="L65" s="42"/>
      <c r="M65" s="42"/>
      <c r="N65" s="42"/>
      <c r="O65" s="42"/>
      <c r="P65" s="42"/>
      <c r="Q65" s="42"/>
      <c r="R65" s="42"/>
      <c r="S65" s="42"/>
      <c r="T65" s="49">
        <v>61</v>
      </c>
      <c r="U65" s="55" t="s">
        <v>161</v>
      </c>
      <c r="V65" s="42"/>
      <c r="W65" s="43"/>
    </row>
    <row r="66" spans="3:23" ht="15" customHeight="1">
      <c r="C66" s="42"/>
      <c r="D66" s="42"/>
      <c r="E66" s="42"/>
      <c r="F66" s="42"/>
      <c r="G66" s="42"/>
      <c r="H66" s="42"/>
      <c r="I66" s="42"/>
      <c r="J66" s="42"/>
      <c r="K66" s="42"/>
      <c r="L66" s="42"/>
      <c r="M66" s="42"/>
      <c r="N66" s="42"/>
      <c r="O66" s="42"/>
      <c r="P66" s="42"/>
      <c r="Q66" s="42"/>
      <c r="R66" s="42"/>
      <c r="S66" s="42"/>
      <c r="T66" s="49">
        <v>62</v>
      </c>
      <c r="U66" s="55" t="s">
        <v>161</v>
      </c>
      <c r="V66" s="42"/>
      <c r="W66" s="43"/>
    </row>
    <row r="67" spans="3:23" ht="15" customHeight="1">
      <c r="C67" s="42"/>
      <c r="D67" s="42"/>
      <c r="E67" s="42"/>
      <c r="F67" s="42"/>
      <c r="G67" s="42"/>
      <c r="H67" s="42"/>
      <c r="I67" s="42"/>
      <c r="J67" s="42"/>
      <c r="K67" s="42"/>
      <c r="L67" s="42"/>
      <c r="M67" s="42"/>
      <c r="N67" s="42"/>
      <c r="O67" s="42"/>
      <c r="P67" s="42"/>
      <c r="Q67" s="42"/>
      <c r="R67" s="42"/>
      <c r="S67" s="42"/>
      <c r="T67" s="49">
        <v>63</v>
      </c>
      <c r="U67" s="55" t="s">
        <v>161</v>
      </c>
      <c r="V67" s="42"/>
      <c r="W67" s="43"/>
    </row>
    <row r="68" spans="3:23" ht="15" customHeight="1">
      <c r="C68" s="42"/>
      <c r="D68" s="42"/>
      <c r="E68" s="42"/>
      <c r="F68" s="42"/>
      <c r="G68" s="42"/>
      <c r="H68" s="42"/>
      <c r="I68" s="42"/>
      <c r="J68" s="42"/>
      <c r="K68" s="42"/>
      <c r="L68" s="42"/>
      <c r="M68" s="42"/>
      <c r="N68" s="42"/>
      <c r="O68" s="42"/>
      <c r="P68" s="42"/>
      <c r="Q68" s="42"/>
      <c r="R68" s="42"/>
      <c r="S68" s="42"/>
      <c r="T68" s="49">
        <v>64</v>
      </c>
      <c r="U68" s="55" t="s">
        <v>161</v>
      </c>
      <c r="V68" s="42"/>
      <c r="W68" s="43"/>
    </row>
    <row r="69" spans="3:23" ht="15" customHeight="1">
      <c r="C69" s="42"/>
      <c r="D69" s="42"/>
      <c r="E69" s="42"/>
      <c r="F69" s="42"/>
      <c r="G69" s="42"/>
      <c r="H69" s="42"/>
      <c r="I69" s="42"/>
      <c r="J69" s="42"/>
      <c r="K69" s="42"/>
      <c r="L69" s="42"/>
      <c r="M69" s="42"/>
      <c r="N69" s="42"/>
      <c r="O69" s="42"/>
      <c r="P69" s="42"/>
      <c r="Q69" s="42"/>
      <c r="R69" s="42"/>
      <c r="S69" s="42"/>
      <c r="T69" s="49">
        <v>65</v>
      </c>
      <c r="U69" s="55" t="s">
        <v>161</v>
      </c>
      <c r="V69" s="42"/>
      <c r="W69" s="43"/>
    </row>
    <row r="70" spans="3:23" ht="15" customHeight="1">
      <c r="C70" s="42"/>
      <c r="D70" s="42"/>
      <c r="E70" s="42"/>
      <c r="F70" s="42"/>
      <c r="G70" s="42"/>
      <c r="H70" s="42"/>
      <c r="I70" s="42"/>
      <c r="J70" s="42"/>
      <c r="K70" s="42"/>
      <c r="L70" s="42"/>
      <c r="M70" s="42"/>
      <c r="N70" s="42"/>
      <c r="O70" s="42"/>
      <c r="P70" s="42"/>
      <c r="Q70" s="42"/>
      <c r="R70" s="42"/>
      <c r="S70" s="42"/>
      <c r="T70" s="49">
        <v>66</v>
      </c>
      <c r="U70" s="55" t="s">
        <v>161</v>
      </c>
      <c r="V70" s="42"/>
      <c r="W70" s="43"/>
    </row>
    <row r="71" spans="3:23" ht="15" customHeight="1">
      <c r="C71" s="42"/>
      <c r="D71" s="42"/>
      <c r="E71" s="42"/>
      <c r="F71" s="42"/>
      <c r="G71" s="42"/>
      <c r="H71" s="42"/>
      <c r="I71" s="42"/>
      <c r="J71" s="42"/>
      <c r="K71" s="42"/>
      <c r="L71" s="42"/>
      <c r="M71" s="42"/>
      <c r="N71" s="42"/>
      <c r="O71" s="42"/>
      <c r="P71" s="42"/>
      <c r="Q71" s="42"/>
      <c r="R71" s="42"/>
      <c r="S71" s="42"/>
      <c r="T71" s="49">
        <v>67</v>
      </c>
      <c r="U71" s="55" t="s">
        <v>161</v>
      </c>
      <c r="V71" s="42"/>
      <c r="W71" s="43"/>
    </row>
    <row r="72" spans="3:23" ht="15" customHeight="1">
      <c r="C72" s="42"/>
      <c r="D72" s="42"/>
      <c r="E72" s="42"/>
      <c r="F72" s="42"/>
      <c r="G72" s="42"/>
      <c r="H72" s="42"/>
      <c r="I72" s="42"/>
      <c r="J72" s="42"/>
      <c r="K72" s="42"/>
      <c r="L72" s="42"/>
      <c r="M72" s="42"/>
      <c r="N72" s="42"/>
      <c r="O72" s="42"/>
      <c r="P72" s="42"/>
      <c r="Q72" s="42"/>
      <c r="R72" s="42"/>
      <c r="S72" s="42"/>
      <c r="T72" s="49">
        <v>68</v>
      </c>
      <c r="U72" s="55" t="s">
        <v>161</v>
      </c>
      <c r="V72" s="42"/>
      <c r="W72" s="43"/>
    </row>
    <row r="73" spans="3:23" ht="15" customHeight="1">
      <c r="C73" s="42"/>
      <c r="D73" s="42"/>
      <c r="E73" s="42"/>
      <c r="F73" s="42"/>
      <c r="G73" s="42"/>
      <c r="H73" s="42"/>
      <c r="I73" s="42"/>
      <c r="J73" s="42"/>
      <c r="K73" s="42"/>
      <c r="L73" s="42"/>
      <c r="M73" s="42"/>
      <c r="N73" s="42"/>
      <c r="O73" s="42"/>
      <c r="P73" s="42"/>
      <c r="Q73" s="42"/>
      <c r="R73" s="42"/>
      <c r="S73" s="42"/>
      <c r="T73" s="49">
        <v>69</v>
      </c>
      <c r="U73" s="55" t="s">
        <v>161</v>
      </c>
      <c r="V73" s="42"/>
      <c r="W73" s="43"/>
    </row>
    <row r="74" spans="3:23" ht="15" customHeight="1">
      <c r="C74" s="42"/>
      <c r="D74" s="42"/>
      <c r="E74" s="42"/>
      <c r="F74" s="42"/>
      <c r="G74" s="42"/>
      <c r="H74" s="42"/>
      <c r="I74" s="42"/>
      <c r="J74" s="42"/>
      <c r="K74" s="42"/>
      <c r="L74" s="42"/>
      <c r="M74" s="42"/>
      <c r="N74" s="42"/>
      <c r="O74" s="42"/>
      <c r="P74" s="42"/>
      <c r="Q74" s="42"/>
      <c r="R74" s="42"/>
      <c r="S74" s="42"/>
      <c r="T74" s="49">
        <v>70</v>
      </c>
      <c r="U74" s="55" t="s">
        <v>161</v>
      </c>
      <c r="V74" s="42"/>
      <c r="W74" s="43"/>
    </row>
    <row r="75" spans="3:23" ht="15" customHeight="1">
      <c r="C75" s="42"/>
      <c r="D75" s="42"/>
      <c r="E75" s="42"/>
      <c r="F75" s="42"/>
      <c r="G75" s="42"/>
      <c r="H75" s="42"/>
      <c r="I75" s="42"/>
      <c r="J75" s="42"/>
      <c r="K75" s="42"/>
      <c r="L75" s="42"/>
      <c r="M75" s="42"/>
      <c r="N75" s="42"/>
      <c r="O75" s="42"/>
      <c r="P75" s="42"/>
      <c r="Q75" s="42"/>
      <c r="R75" s="42"/>
      <c r="S75" s="42"/>
      <c r="T75" s="49">
        <v>71</v>
      </c>
      <c r="U75" s="55" t="s">
        <v>161</v>
      </c>
      <c r="V75" s="42"/>
      <c r="W75" s="43"/>
    </row>
    <row r="76" spans="3:23" ht="15" customHeight="1">
      <c r="C76" s="42"/>
      <c r="D76" s="42"/>
      <c r="E76" s="42"/>
      <c r="F76" s="42"/>
      <c r="G76" s="42"/>
      <c r="H76" s="42"/>
      <c r="I76" s="42"/>
      <c r="J76" s="42"/>
      <c r="K76" s="42"/>
      <c r="L76" s="42"/>
      <c r="M76" s="42"/>
      <c r="N76" s="42"/>
      <c r="O76" s="42"/>
      <c r="P76" s="42"/>
      <c r="Q76" s="42"/>
      <c r="R76" s="42"/>
      <c r="S76" s="42"/>
      <c r="T76" s="49">
        <v>72</v>
      </c>
      <c r="U76" s="55" t="s">
        <v>161</v>
      </c>
      <c r="V76" s="42"/>
      <c r="W76" s="43"/>
    </row>
    <row r="77" spans="3:23" ht="15" customHeight="1">
      <c r="C77" s="42"/>
      <c r="D77" s="42"/>
      <c r="E77" s="42"/>
      <c r="F77" s="42"/>
      <c r="G77" s="42"/>
      <c r="H77" s="42"/>
      <c r="I77" s="42"/>
      <c r="J77" s="42"/>
      <c r="K77" s="42"/>
      <c r="L77" s="42"/>
      <c r="M77" s="42"/>
      <c r="N77" s="42"/>
      <c r="O77" s="42"/>
      <c r="P77" s="42"/>
      <c r="Q77" s="42"/>
      <c r="R77" s="42"/>
      <c r="S77" s="42"/>
      <c r="T77" s="49">
        <v>73</v>
      </c>
      <c r="U77" s="55" t="s">
        <v>161</v>
      </c>
      <c r="V77" s="42"/>
      <c r="W77" s="43"/>
    </row>
    <row r="78" spans="3:23" ht="15" customHeight="1">
      <c r="C78" s="42"/>
      <c r="D78" s="42"/>
      <c r="E78" s="42"/>
      <c r="F78" s="42"/>
      <c r="G78" s="42"/>
      <c r="H78" s="42"/>
      <c r="I78" s="42"/>
      <c r="J78" s="42"/>
      <c r="K78" s="42"/>
      <c r="L78" s="42"/>
      <c r="M78" s="42"/>
      <c r="N78" s="42"/>
      <c r="O78" s="42"/>
      <c r="P78" s="42"/>
      <c r="Q78" s="42"/>
      <c r="R78" s="42"/>
      <c r="S78" s="42"/>
      <c r="T78" s="49">
        <v>74</v>
      </c>
      <c r="U78" s="55" t="s">
        <v>161</v>
      </c>
      <c r="V78" s="42"/>
      <c r="W78" s="43"/>
    </row>
    <row r="79" spans="3:23" ht="15" customHeight="1">
      <c r="C79" s="42"/>
      <c r="D79" s="42"/>
      <c r="E79" s="42"/>
      <c r="F79" s="42"/>
      <c r="G79" s="42"/>
      <c r="H79" s="42"/>
      <c r="I79" s="42"/>
      <c r="J79" s="42"/>
      <c r="K79" s="42"/>
      <c r="L79" s="42"/>
      <c r="M79" s="42"/>
      <c r="N79" s="42"/>
      <c r="O79" s="42"/>
      <c r="P79" s="42"/>
      <c r="Q79" s="42"/>
      <c r="R79" s="42"/>
      <c r="S79" s="42"/>
      <c r="T79" s="49">
        <v>75</v>
      </c>
      <c r="U79" s="55" t="s">
        <v>161</v>
      </c>
      <c r="V79" s="42"/>
      <c r="W79" s="43"/>
    </row>
    <row r="80" spans="3:23" ht="15" customHeight="1">
      <c r="C80" s="42"/>
      <c r="D80" s="42"/>
      <c r="E80" s="42"/>
      <c r="F80" s="42"/>
      <c r="G80" s="42"/>
      <c r="H80" s="42"/>
      <c r="I80" s="42"/>
      <c r="J80" s="42"/>
      <c r="K80" s="42"/>
      <c r="L80" s="42"/>
      <c r="M80" s="42"/>
      <c r="N80" s="42"/>
      <c r="O80" s="42"/>
      <c r="P80" s="42"/>
      <c r="Q80" s="42"/>
      <c r="R80" s="42"/>
      <c r="S80" s="42"/>
      <c r="T80" s="49">
        <v>76</v>
      </c>
      <c r="U80" s="55" t="s">
        <v>161</v>
      </c>
      <c r="V80" s="42"/>
      <c r="W80" s="43"/>
    </row>
    <row r="81" spans="3:23" ht="15" customHeight="1">
      <c r="C81" s="42"/>
      <c r="D81" s="42"/>
      <c r="E81" s="42"/>
      <c r="F81" s="42"/>
      <c r="G81" s="42"/>
      <c r="H81" s="42"/>
      <c r="I81" s="42"/>
      <c r="J81" s="42"/>
      <c r="K81" s="42"/>
      <c r="L81" s="42"/>
      <c r="M81" s="42"/>
      <c r="N81" s="42"/>
      <c r="O81" s="42"/>
      <c r="P81" s="42"/>
      <c r="Q81" s="42"/>
      <c r="R81" s="42"/>
      <c r="S81" s="42"/>
      <c r="T81" s="49">
        <v>77</v>
      </c>
      <c r="U81" s="55" t="s">
        <v>161</v>
      </c>
      <c r="V81" s="42"/>
      <c r="W81" s="43"/>
    </row>
    <row r="82" spans="3:23" ht="15" customHeight="1">
      <c r="C82" s="42"/>
      <c r="D82" s="42"/>
      <c r="E82" s="42"/>
      <c r="F82" s="42"/>
      <c r="G82" s="42"/>
      <c r="H82" s="42"/>
      <c r="I82" s="42"/>
      <c r="J82" s="42"/>
      <c r="K82" s="42"/>
      <c r="L82" s="42"/>
      <c r="M82" s="42"/>
      <c r="N82" s="42"/>
      <c r="O82" s="42"/>
      <c r="P82" s="42"/>
      <c r="Q82" s="42"/>
      <c r="R82" s="42"/>
      <c r="S82" s="42"/>
      <c r="T82" s="49">
        <v>78</v>
      </c>
      <c r="U82" s="55" t="s">
        <v>161</v>
      </c>
      <c r="V82" s="42"/>
      <c r="W82" s="43"/>
    </row>
    <row r="83" spans="3:23" ht="15" customHeight="1">
      <c r="C83" s="42"/>
      <c r="D83" s="42"/>
      <c r="E83" s="42"/>
      <c r="F83" s="42"/>
      <c r="G83" s="42"/>
      <c r="H83" s="42"/>
      <c r="I83" s="42"/>
      <c r="J83" s="42"/>
      <c r="K83" s="42"/>
      <c r="L83" s="42"/>
      <c r="M83" s="42"/>
      <c r="N83" s="42"/>
      <c r="O83" s="42"/>
      <c r="P83" s="42"/>
      <c r="Q83" s="42"/>
      <c r="R83" s="42"/>
      <c r="S83" s="42"/>
      <c r="T83" s="49">
        <v>79</v>
      </c>
      <c r="U83" s="55" t="s">
        <v>161</v>
      </c>
      <c r="V83" s="42"/>
      <c r="W83" s="43"/>
    </row>
    <row r="84" spans="3:23" ht="15" customHeight="1">
      <c r="C84" s="42"/>
      <c r="D84" s="42"/>
      <c r="E84" s="42"/>
      <c r="F84" s="42"/>
      <c r="G84" s="42"/>
      <c r="H84" s="42"/>
      <c r="I84" s="42"/>
      <c r="J84" s="42"/>
      <c r="K84" s="42"/>
      <c r="L84" s="42"/>
      <c r="M84" s="42"/>
      <c r="N84" s="42"/>
      <c r="O84" s="42"/>
      <c r="P84" s="42"/>
      <c r="Q84" s="42"/>
      <c r="R84" s="42"/>
      <c r="S84" s="42"/>
      <c r="T84" s="49">
        <v>80</v>
      </c>
      <c r="U84" s="55" t="s">
        <v>161</v>
      </c>
      <c r="V84" s="42"/>
      <c r="W84" s="43"/>
    </row>
    <row r="85" spans="3:23" ht="15" customHeight="1">
      <c r="C85" s="42"/>
      <c r="D85" s="42"/>
      <c r="E85" s="42"/>
      <c r="F85" s="42"/>
      <c r="G85" s="42"/>
      <c r="H85" s="42"/>
      <c r="I85" s="42"/>
      <c r="J85" s="42"/>
      <c r="K85" s="42"/>
      <c r="L85" s="42"/>
      <c r="M85" s="42"/>
      <c r="N85" s="42"/>
      <c r="O85" s="42"/>
      <c r="P85" s="42"/>
      <c r="Q85" s="42"/>
      <c r="R85" s="42"/>
      <c r="S85" s="42"/>
      <c r="T85" s="49">
        <v>81</v>
      </c>
      <c r="U85" s="55" t="s">
        <v>161</v>
      </c>
      <c r="V85" s="42"/>
      <c r="W85" s="43"/>
    </row>
    <row r="86" spans="3:23" ht="15" customHeight="1">
      <c r="C86" s="42"/>
      <c r="D86" s="42"/>
      <c r="E86" s="42"/>
      <c r="F86" s="42"/>
      <c r="G86" s="42"/>
      <c r="H86" s="42"/>
      <c r="I86" s="42"/>
      <c r="J86" s="42"/>
      <c r="K86" s="42"/>
      <c r="L86" s="42"/>
      <c r="M86" s="42"/>
      <c r="N86" s="42"/>
      <c r="O86" s="42"/>
      <c r="P86" s="42"/>
      <c r="Q86" s="42"/>
      <c r="R86" s="42"/>
      <c r="S86" s="42"/>
      <c r="T86" s="49">
        <v>82</v>
      </c>
      <c r="U86" s="55" t="s">
        <v>161</v>
      </c>
      <c r="V86" s="42"/>
      <c r="W86" s="43"/>
    </row>
    <row r="87" spans="3:23" ht="15" customHeight="1">
      <c r="C87" s="42"/>
      <c r="D87" s="42"/>
      <c r="E87" s="42"/>
      <c r="F87" s="42"/>
      <c r="G87" s="42"/>
      <c r="H87" s="42"/>
      <c r="I87" s="42"/>
      <c r="J87" s="42"/>
      <c r="K87" s="42"/>
      <c r="L87" s="42"/>
      <c r="M87" s="42"/>
      <c r="N87" s="42"/>
      <c r="O87" s="42"/>
      <c r="P87" s="42"/>
      <c r="Q87" s="42"/>
      <c r="R87" s="42"/>
      <c r="S87" s="42"/>
      <c r="T87" s="49">
        <v>83</v>
      </c>
      <c r="U87" s="55" t="s">
        <v>161</v>
      </c>
      <c r="V87" s="42"/>
      <c r="W87" s="43"/>
    </row>
    <row r="88" spans="3:23" ht="15" customHeight="1">
      <c r="C88" s="42"/>
      <c r="D88" s="42"/>
      <c r="E88" s="42"/>
      <c r="F88" s="42"/>
      <c r="G88" s="42"/>
      <c r="H88" s="42"/>
      <c r="I88" s="42"/>
      <c r="J88" s="42"/>
      <c r="K88" s="42"/>
      <c r="L88" s="42"/>
      <c r="M88" s="42"/>
      <c r="N88" s="42"/>
      <c r="O88" s="42"/>
      <c r="P88" s="42"/>
      <c r="Q88" s="42"/>
      <c r="R88" s="42"/>
      <c r="S88" s="42"/>
      <c r="T88" s="49">
        <v>84</v>
      </c>
      <c r="U88" s="55" t="s">
        <v>161</v>
      </c>
      <c r="V88" s="42"/>
      <c r="W88" s="43"/>
    </row>
    <row r="89" spans="3:23" ht="15" customHeight="1">
      <c r="C89" s="42"/>
      <c r="D89" s="42"/>
      <c r="E89" s="42"/>
      <c r="F89" s="42"/>
      <c r="G89" s="42"/>
      <c r="H89" s="42"/>
      <c r="I89" s="42"/>
      <c r="J89" s="42"/>
      <c r="K89" s="42"/>
      <c r="L89" s="42"/>
      <c r="M89" s="42"/>
      <c r="N89" s="42"/>
      <c r="O89" s="42"/>
      <c r="P89" s="42"/>
      <c r="Q89" s="42"/>
      <c r="R89" s="42"/>
      <c r="S89" s="42"/>
      <c r="T89" s="49">
        <v>85</v>
      </c>
      <c r="U89" s="55" t="s">
        <v>161</v>
      </c>
      <c r="V89" s="42"/>
      <c r="W89" s="43"/>
    </row>
    <row r="90" spans="3:23" ht="15" customHeight="1">
      <c r="C90" s="42"/>
      <c r="D90" s="42"/>
      <c r="E90" s="42"/>
      <c r="F90" s="42"/>
      <c r="G90" s="42"/>
      <c r="H90" s="42"/>
      <c r="I90" s="42"/>
      <c r="J90" s="42"/>
      <c r="K90" s="42"/>
      <c r="L90" s="42"/>
      <c r="M90" s="42"/>
      <c r="N90" s="42"/>
      <c r="O90" s="42"/>
      <c r="P90" s="42"/>
      <c r="Q90" s="42"/>
      <c r="R90" s="42"/>
      <c r="S90" s="42"/>
      <c r="T90" s="49">
        <v>86</v>
      </c>
      <c r="U90" s="55" t="s">
        <v>161</v>
      </c>
      <c r="V90" s="42"/>
      <c r="W90" s="43"/>
    </row>
    <row r="91" spans="3:23" ht="15" customHeight="1">
      <c r="C91" s="42"/>
      <c r="D91" s="42"/>
      <c r="E91" s="42"/>
      <c r="F91" s="42"/>
      <c r="G91" s="42"/>
      <c r="H91" s="42"/>
      <c r="I91" s="42"/>
      <c r="J91" s="42"/>
      <c r="K91" s="42"/>
      <c r="L91" s="42"/>
      <c r="M91" s="42"/>
      <c r="N91" s="42"/>
      <c r="O91" s="42"/>
      <c r="P91" s="42"/>
      <c r="Q91" s="42"/>
      <c r="R91" s="42"/>
      <c r="S91" s="42"/>
      <c r="T91" s="49">
        <v>87</v>
      </c>
      <c r="U91" s="55" t="s">
        <v>161</v>
      </c>
      <c r="V91" s="42"/>
      <c r="W91" s="43"/>
    </row>
    <row r="92" spans="3:23" ht="15" customHeight="1">
      <c r="C92" s="42"/>
      <c r="D92" s="42"/>
      <c r="E92" s="42"/>
      <c r="F92" s="42"/>
      <c r="G92" s="42"/>
      <c r="H92" s="42"/>
      <c r="I92" s="42"/>
      <c r="J92" s="42"/>
      <c r="K92" s="42"/>
      <c r="L92" s="42"/>
      <c r="M92" s="42"/>
      <c r="N92" s="42"/>
      <c r="O92" s="42"/>
      <c r="P92" s="42"/>
      <c r="Q92" s="42"/>
      <c r="R92" s="42"/>
      <c r="S92" s="42"/>
      <c r="T92" s="49">
        <v>88</v>
      </c>
      <c r="U92" s="55" t="s">
        <v>161</v>
      </c>
      <c r="V92" s="42"/>
      <c r="W92" s="43"/>
    </row>
    <row r="93" spans="3:23" ht="15" customHeight="1">
      <c r="C93" s="42"/>
      <c r="D93" s="42"/>
      <c r="E93" s="42"/>
      <c r="F93" s="42"/>
      <c r="G93" s="42"/>
      <c r="H93" s="42"/>
      <c r="I93" s="42"/>
      <c r="J93" s="42"/>
      <c r="K93" s="42"/>
      <c r="L93" s="42"/>
      <c r="M93" s="42"/>
      <c r="N93" s="42"/>
      <c r="O93" s="42"/>
      <c r="P93" s="42"/>
      <c r="Q93" s="42"/>
      <c r="R93" s="42"/>
      <c r="S93" s="42"/>
      <c r="T93" s="49">
        <v>89</v>
      </c>
      <c r="U93" s="55" t="s">
        <v>161</v>
      </c>
      <c r="V93" s="42"/>
      <c r="W93" s="43"/>
    </row>
    <row r="94" spans="3:23" ht="15" customHeight="1">
      <c r="C94" s="42"/>
      <c r="D94" s="42"/>
      <c r="E94" s="42"/>
      <c r="F94" s="42"/>
      <c r="G94" s="42"/>
      <c r="H94" s="42"/>
      <c r="I94" s="42"/>
      <c r="J94" s="42"/>
      <c r="K94" s="42"/>
      <c r="L94" s="42"/>
      <c r="M94" s="42"/>
      <c r="N94" s="42"/>
      <c r="O94" s="42"/>
      <c r="P94" s="42"/>
      <c r="Q94" s="42"/>
      <c r="R94" s="42"/>
      <c r="S94" s="42"/>
      <c r="T94" s="49">
        <v>90</v>
      </c>
      <c r="U94" s="55" t="s">
        <v>161</v>
      </c>
      <c r="V94" s="42"/>
      <c r="W94" s="43"/>
    </row>
    <row r="95" spans="3:23" ht="15" customHeight="1">
      <c r="C95" s="42"/>
      <c r="D95" s="42"/>
      <c r="E95" s="42"/>
      <c r="F95" s="42"/>
      <c r="G95" s="42"/>
      <c r="H95" s="42"/>
      <c r="I95" s="42"/>
      <c r="J95" s="42"/>
      <c r="K95" s="42"/>
      <c r="L95" s="42"/>
      <c r="M95" s="42"/>
      <c r="N95" s="42"/>
      <c r="O95" s="42"/>
      <c r="P95" s="42"/>
      <c r="Q95" s="42"/>
      <c r="R95" s="42"/>
      <c r="S95" s="42"/>
      <c r="T95" s="49">
        <v>91</v>
      </c>
      <c r="U95" s="55" t="s">
        <v>161</v>
      </c>
      <c r="V95" s="42"/>
      <c r="W95" s="43"/>
    </row>
    <row r="96" spans="3:23" ht="15" customHeight="1">
      <c r="C96" s="42"/>
      <c r="D96" s="42"/>
      <c r="E96" s="42"/>
      <c r="F96" s="42"/>
      <c r="G96" s="42"/>
      <c r="H96" s="42"/>
      <c r="I96" s="42"/>
      <c r="J96" s="42"/>
      <c r="K96" s="42"/>
      <c r="L96" s="42"/>
      <c r="M96" s="42"/>
      <c r="N96" s="42"/>
      <c r="O96" s="42"/>
      <c r="P96" s="42"/>
      <c r="Q96" s="42"/>
      <c r="R96" s="42"/>
      <c r="S96" s="42"/>
      <c r="T96" s="49">
        <v>92</v>
      </c>
      <c r="U96" s="55" t="s">
        <v>161</v>
      </c>
      <c r="V96" s="42"/>
      <c r="W96" s="43"/>
    </row>
    <row r="97" spans="3:23" ht="15" customHeight="1">
      <c r="C97" s="42"/>
      <c r="D97" s="42"/>
      <c r="E97" s="42"/>
      <c r="F97" s="42"/>
      <c r="G97" s="42"/>
      <c r="H97" s="42"/>
      <c r="I97" s="42"/>
      <c r="J97" s="42"/>
      <c r="K97" s="42"/>
      <c r="L97" s="42"/>
      <c r="M97" s="42"/>
      <c r="N97" s="42"/>
      <c r="O97" s="42"/>
      <c r="P97" s="42"/>
      <c r="Q97" s="42"/>
      <c r="R97" s="42"/>
      <c r="S97" s="42"/>
      <c r="T97" s="49">
        <v>93</v>
      </c>
      <c r="U97" s="55" t="s">
        <v>161</v>
      </c>
      <c r="V97" s="42"/>
      <c r="W97" s="43"/>
    </row>
    <row r="98" spans="3:23" ht="15" customHeight="1">
      <c r="C98" s="42"/>
      <c r="D98" s="42"/>
      <c r="E98" s="42"/>
      <c r="F98" s="42"/>
      <c r="G98" s="42"/>
      <c r="H98" s="42"/>
      <c r="I98" s="42"/>
      <c r="J98" s="42"/>
      <c r="K98" s="42"/>
      <c r="L98" s="42"/>
      <c r="M98" s="42"/>
      <c r="N98" s="42"/>
      <c r="O98" s="42"/>
      <c r="P98" s="42"/>
      <c r="Q98" s="42"/>
      <c r="R98" s="42"/>
      <c r="S98" s="42"/>
      <c r="T98" s="49">
        <v>94</v>
      </c>
      <c r="U98" s="55" t="s">
        <v>161</v>
      </c>
      <c r="V98" s="42"/>
      <c r="W98" s="43"/>
    </row>
    <row r="99" spans="3:23" ht="15" customHeight="1">
      <c r="C99" s="42"/>
      <c r="D99" s="42"/>
      <c r="E99" s="42"/>
      <c r="F99" s="42"/>
      <c r="G99" s="42"/>
      <c r="H99" s="42"/>
      <c r="I99" s="42"/>
      <c r="J99" s="42"/>
      <c r="K99" s="42"/>
      <c r="L99" s="42"/>
      <c r="M99" s="42"/>
      <c r="N99" s="42"/>
      <c r="O99" s="42"/>
      <c r="P99" s="42"/>
      <c r="Q99" s="42"/>
      <c r="R99" s="42"/>
      <c r="S99" s="42"/>
      <c r="T99" s="49">
        <v>95</v>
      </c>
      <c r="U99" s="55" t="s">
        <v>161</v>
      </c>
      <c r="V99" s="42"/>
      <c r="W99" s="43"/>
    </row>
    <row r="100" spans="3:23" ht="15" customHeight="1">
      <c r="C100" s="42"/>
      <c r="D100" s="42"/>
      <c r="E100" s="42"/>
      <c r="F100" s="42"/>
      <c r="G100" s="42"/>
      <c r="H100" s="42"/>
      <c r="I100" s="42"/>
      <c r="J100" s="42"/>
      <c r="K100" s="42"/>
      <c r="L100" s="42"/>
      <c r="M100" s="42"/>
      <c r="N100" s="42"/>
      <c r="O100" s="42"/>
      <c r="P100" s="42"/>
      <c r="Q100" s="42"/>
      <c r="R100" s="42"/>
      <c r="S100" s="42"/>
      <c r="T100" s="49">
        <v>96</v>
      </c>
      <c r="U100" s="55" t="s">
        <v>161</v>
      </c>
      <c r="V100" s="42"/>
      <c r="W100" s="43"/>
    </row>
    <row r="101" spans="3:23" ht="15" customHeight="1">
      <c r="C101" s="42"/>
      <c r="D101" s="42"/>
      <c r="E101" s="42"/>
      <c r="F101" s="42"/>
      <c r="G101" s="42"/>
      <c r="H101" s="42"/>
      <c r="I101" s="42"/>
      <c r="J101" s="42"/>
      <c r="K101" s="42"/>
      <c r="L101" s="42"/>
      <c r="M101" s="42"/>
      <c r="N101" s="42"/>
      <c r="O101" s="42"/>
      <c r="P101" s="42"/>
      <c r="Q101" s="42"/>
      <c r="R101" s="42"/>
      <c r="S101" s="42"/>
      <c r="T101" s="49">
        <v>97</v>
      </c>
      <c r="U101" s="55" t="s">
        <v>161</v>
      </c>
      <c r="V101" s="42"/>
      <c r="W101" s="43"/>
    </row>
    <row r="102" spans="3:23" ht="15" customHeight="1">
      <c r="C102" s="42"/>
      <c r="D102" s="42"/>
      <c r="E102" s="42"/>
      <c r="F102" s="42"/>
      <c r="G102" s="42"/>
      <c r="H102" s="42"/>
      <c r="I102" s="42"/>
      <c r="J102" s="42"/>
      <c r="K102" s="42"/>
      <c r="L102" s="42"/>
      <c r="M102" s="42"/>
      <c r="N102" s="42"/>
      <c r="O102" s="42"/>
      <c r="P102" s="42"/>
      <c r="Q102" s="42"/>
      <c r="R102" s="42"/>
      <c r="S102" s="42"/>
      <c r="T102" s="49">
        <v>98</v>
      </c>
      <c r="U102" s="55" t="s">
        <v>161</v>
      </c>
      <c r="V102" s="42"/>
      <c r="W102" s="43"/>
    </row>
    <row r="103" spans="3:23" ht="15" customHeight="1">
      <c r="C103" s="42"/>
      <c r="D103" s="42"/>
      <c r="E103" s="42"/>
      <c r="F103" s="42"/>
      <c r="G103" s="42"/>
      <c r="H103" s="42"/>
      <c r="I103" s="42"/>
      <c r="J103" s="42"/>
      <c r="K103" s="42"/>
      <c r="L103" s="42"/>
      <c r="M103" s="42"/>
      <c r="N103" s="42"/>
      <c r="O103" s="42"/>
      <c r="P103" s="42"/>
      <c r="Q103" s="42"/>
      <c r="R103" s="42"/>
      <c r="S103" s="42"/>
      <c r="T103" s="49">
        <v>99</v>
      </c>
      <c r="U103" s="55" t="s">
        <v>161</v>
      </c>
      <c r="V103" s="42"/>
      <c r="W103" s="43"/>
    </row>
    <row r="104" spans="3:23" ht="15" customHeight="1">
      <c r="C104" s="42"/>
      <c r="D104" s="42"/>
      <c r="E104" s="42"/>
      <c r="F104" s="42"/>
      <c r="G104" s="42"/>
      <c r="H104" s="42"/>
      <c r="I104" s="42"/>
      <c r="J104" s="42"/>
      <c r="K104" s="42"/>
      <c r="L104" s="42"/>
      <c r="M104" s="42"/>
      <c r="N104" s="42"/>
      <c r="O104" s="42"/>
      <c r="P104" s="42"/>
      <c r="Q104" s="42"/>
      <c r="R104" s="42"/>
      <c r="S104" s="42"/>
      <c r="T104" s="49">
        <v>100</v>
      </c>
      <c r="U104" s="55" t="s">
        <v>161</v>
      </c>
      <c r="V104" s="42"/>
      <c r="W104" s="43"/>
    </row>
    <row r="105" spans="3:23" ht="15" customHeight="1">
      <c r="C105" s="42"/>
      <c r="D105" s="42"/>
      <c r="E105" s="42"/>
      <c r="F105" s="42"/>
      <c r="G105" s="42"/>
      <c r="H105" s="42"/>
      <c r="I105" s="42"/>
      <c r="J105" s="42"/>
      <c r="K105" s="42"/>
      <c r="L105" s="42"/>
      <c r="M105" s="42"/>
      <c r="N105" s="42"/>
      <c r="O105" s="42"/>
      <c r="P105" s="42"/>
      <c r="Q105" s="42"/>
      <c r="R105" s="42"/>
      <c r="S105" s="42"/>
      <c r="T105" s="49">
        <v>101</v>
      </c>
      <c r="U105" s="55" t="s">
        <v>161</v>
      </c>
      <c r="V105" s="42"/>
      <c r="W105" s="43"/>
    </row>
    <row r="106" spans="3:23" ht="15" customHeight="1">
      <c r="C106" s="42"/>
      <c r="D106" s="42"/>
      <c r="E106" s="42"/>
      <c r="F106" s="42"/>
      <c r="G106" s="42"/>
      <c r="H106" s="42"/>
      <c r="I106" s="42"/>
      <c r="J106" s="42"/>
      <c r="K106" s="42"/>
      <c r="L106" s="42"/>
      <c r="M106" s="42"/>
      <c r="N106" s="42"/>
      <c r="O106" s="42"/>
      <c r="P106" s="42"/>
      <c r="Q106" s="42"/>
      <c r="R106" s="42"/>
      <c r="S106" s="42"/>
      <c r="T106" s="49">
        <v>102</v>
      </c>
      <c r="U106" s="55" t="s">
        <v>161</v>
      </c>
      <c r="V106" s="42"/>
      <c r="W106" s="43"/>
    </row>
    <row r="107" spans="3:23" ht="15" customHeight="1">
      <c r="C107" s="42"/>
      <c r="D107" s="42"/>
      <c r="E107" s="42"/>
      <c r="F107" s="42"/>
      <c r="G107" s="42"/>
      <c r="H107" s="42"/>
      <c r="I107" s="42"/>
      <c r="J107" s="42"/>
      <c r="K107" s="42"/>
      <c r="L107" s="42"/>
      <c r="M107" s="42"/>
      <c r="N107" s="42"/>
      <c r="O107" s="42"/>
      <c r="P107" s="42"/>
      <c r="Q107" s="42"/>
      <c r="R107" s="42"/>
      <c r="S107" s="42"/>
      <c r="T107" s="49">
        <v>103</v>
      </c>
      <c r="U107" s="55" t="s">
        <v>161</v>
      </c>
      <c r="V107" s="42"/>
      <c r="W107" s="43"/>
    </row>
    <row r="108" spans="3:23" ht="15" customHeight="1">
      <c r="C108" s="42"/>
      <c r="D108" s="42"/>
      <c r="E108" s="42"/>
      <c r="F108" s="42"/>
      <c r="G108" s="42"/>
      <c r="H108" s="42"/>
      <c r="I108" s="42"/>
      <c r="J108" s="42"/>
      <c r="K108" s="42"/>
      <c r="L108" s="42"/>
      <c r="M108" s="42"/>
      <c r="N108" s="42"/>
      <c r="O108" s="42"/>
      <c r="P108" s="42"/>
      <c r="Q108" s="42"/>
      <c r="R108" s="42"/>
      <c r="S108" s="42"/>
      <c r="T108" s="49">
        <v>104</v>
      </c>
      <c r="U108" s="55" t="s">
        <v>161</v>
      </c>
      <c r="V108" s="42"/>
      <c r="W108" s="43"/>
    </row>
    <row r="109" spans="3:23" ht="15" customHeight="1">
      <c r="C109" s="42"/>
      <c r="D109" s="42"/>
      <c r="E109" s="42"/>
      <c r="F109" s="42"/>
      <c r="G109" s="42"/>
      <c r="H109" s="42"/>
      <c r="I109" s="42"/>
      <c r="J109" s="42"/>
      <c r="K109" s="42"/>
      <c r="L109" s="42"/>
      <c r="M109" s="42"/>
      <c r="N109" s="42"/>
      <c r="O109" s="42"/>
      <c r="P109" s="42"/>
      <c r="Q109" s="42"/>
      <c r="R109" s="42"/>
      <c r="S109" s="42"/>
      <c r="T109" s="49">
        <v>105</v>
      </c>
      <c r="U109" s="55" t="s">
        <v>161</v>
      </c>
      <c r="V109" s="42"/>
      <c r="W109" s="43"/>
    </row>
    <row r="110" spans="3:23" ht="15" customHeight="1">
      <c r="C110" s="42"/>
      <c r="D110" s="42"/>
      <c r="E110" s="42"/>
      <c r="F110" s="42"/>
      <c r="G110" s="42"/>
      <c r="H110" s="42"/>
      <c r="I110" s="42"/>
      <c r="J110" s="42"/>
      <c r="K110" s="42"/>
      <c r="L110" s="42"/>
      <c r="M110" s="42"/>
      <c r="N110" s="42"/>
      <c r="O110" s="42"/>
      <c r="P110" s="42"/>
      <c r="Q110" s="42"/>
      <c r="R110" s="42"/>
      <c r="S110" s="42"/>
      <c r="T110" s="49">
        <v>106</v>
      </c>
      <c r="U110" s="55" t="s">
        <v>161</v>
      </c>
      <c r="V110" s="42"/>
      <c r="W110" s="43"/>
    </row>
    <row r="111" spans="3:23" ht="15" customHeight="1">
      <c r="C111" s="42"/>
      <c r="D111" s="42"/>
      <c r="E111" s="42"/>
      <c r="F111" s="42"/>
      <c r="G111" s="42"/>
      <c r="H111" s="42"/>
      <c r="I111" s="42"/>
      <c r="J111" s="42"/>
      <c r="K111" s="42"/>
      <c r="L111" s="42"/>
      <c r="M111" s="42"/>
      <c r="N111" s="42"/>
      <c r="O111" s="42"/>
      <c r="P111" s="42"/>
      <c r="Q111" s="42"/>
      <c r="R111" s="42"/>
      <c r="S111" s="42"/>
      <c r="T111" s="49">
        <v>107</v>
      </c>
      <c r="U111" s="55" t="s">
        <v>161</v>
      </c>
      <c r="V111" s="42"/>
      <c r="W111" s="43"/>
    </row>
    <row r="112" spans="3:23" ht="15" customHeight="1">
      <c r="C112" s="42"/>
      <c r="D112" s="42"/>
      <c r="E112" s="42"/>
      <c r="F112" s="42"/>
      <c r="G112" s="42"/>
      <c r="H112" s="42"/>
      <c r="I112" s="42"/>
      <c r="J112" s="42"/>
      <c r="K112" s="42"/>
      <c r="L112" s="42"/>
      <c r="M112" s="42"/>
      <c r="N112" s="42"/>
      <c r="O112" s="42"/>
      <c r="P112" s="42"/>
      <c r="Q112" s="42"/>
      <c r="R112" s="42"/>
      <c r="S112" s="42"/>
      <c r="T112" s="49">
        <v>108</v>
      </c>
      <c r="U112" s="55" t="s">
        <v>161</v>
      </c>
      <c r="V112" s="42"/>
      <c r="W112" s="43"/>
    </row>
    <row r="113" spans="3:23" ht="15" customHeight="1">
      <c r="C113" s="42"/>
      <c r="D113" s="42"/>
      <c r="E113" s="42"/>
      <c r="F113" s="42"/>
      <c r="G113" s="42"/>
      <c r="H113" s="42"/>
      <c r="I113" s="42"/>
      <c r="J113" s="42"/>
      <c r="K113" s="42"/>
      <c r="L113" s="42"/>
      <c r="M113" s="42"/>
      <c r="N113" s="42"/>
      <c r="O113" s="42"/>
      <c r="P113" s="42"/>
      <c r="Q113" s="42"/>
      <c r="R113" s="42"/>
      <c r="S113" s="42"/>
      <c r="T113" s="49">
        <v>109</v>
      </c>
      <c r="U113" s="55" t="s">
        <v>161</v>
      </c>
      <c r="V113" s="42"/>
      <c r="W113" s="43"/>
    </row>
    <row r="114" spans="3:23" ht="15" customHeight="1">
      <c r="C114" s="42"/>
      <c r="D114" s="42"/>
      <c r="E114" s="42"/>
      <c r="F114" s="42"/>
      <c r="G114" s="42"/>
      <c r="H114" s="42"/>
      <c r="I114" s="42"/>
      <c r="J114" s="42"/>
      <c r="K114" s="42"/>
      <c r="L114" s="42"/>
      <c r="M114" s="42"/>
      <c r="N114" s="42"/>
      <c r="O114" s="42"/>
      <c r="P114" s="42"/>
      <c r="Q114" s="42"/>
      <c r="R114" s="42"/>
      <c r="S114" s="42"/>
      <c r="T114" s="49">
        <v>110</v>
      </c>
      <c r="U114" s="55" t="s">
        <v>161</v>
      </c>
      <c r="V114" s="42"/>
      <c r="W114" s="43"/>
    </row>
    <row r="115" spans="3:23" ht="15" customHeight="1">
      <c r="C115" s="42"/>
      <c r="D115" s="42"/>
      <c r="E115" s="42"/>
      <c r="F115" s="42"/>
      <c r="G115" s="42"/>
      <c r="H115" s="42"/>
      <c r="I115" s="42"/>
      <c r="J115" s="42"/>
      <c r="K115" s="42"/>
      <c r="L115" s="42"/>
      <c r="M115" s="42"/>
      <c r="N115" s="42"/>
      <c r="O115" s="42"/>
      <c r="P115" s="42"/>
      <c r="Q115" s="42"/>
      <c r="R115" s="42"/>
      <c r="S115" s="42"/>
      <c r="T115" s="49">
        <v>111</v>
      </c>
      <c r="U115" s="55" t="s">
        <v>161</v>
      </c>
      <c r="V115" s="42"/>
      <c r="W115" s="43"/>
    </row>
    <row r="116" spans="3:23" ht="15" customHeight="1">
      <c r="C116" s="42"/>
      <c r="D116" s="42"/>
      <c r="E116" s="42"/>
      <c r="F116" s="42"/>
      <c r="G116" s="42"/>
      <c r="H116" s="42"/>
      <c r="I116" s="42"/>
      <c r="J116" s="42"/>
      <c r="K116" s="42"/>
      <c r="L116" s="42"/>
      <c r="M116" s="42"/>
      <c r="N116" s="42"/>
      <c r="O116" s="42"/>
      <c r="P116" s="42"/>
      <c r="Q116" s="42"/>
      <c r="R116" s="42"/>
      <c r="S116" s="42"/>
      <c r="T116" s="49">
        <v>112</v>
      </c>
      <c r="U116" s="55" t="s">
        <v>161</v>
      </c>
      <c r="V116" s="42"/>
      <c r="W116" s="43"/>
    </row>
    <row r="117" spans="3:23" ht="15" customHeight="1">
      <c r="C117" s="42"/>
      <c r="D117" s="42"/>
      <c r="E117" s="42"/>
      <c r="F117" s="42"/>
      <c r="G117" s="42"/>
      <c r="H117" s="42"/>
      <c r="I117" s="42"/>
      <c r="J117" s="42"/>
      <c r="K117" s="42"/>
      <c r="L117" s="42"/>
      <c r="M117" s="42"/>
      <c r="N117" s="42"/>
      <c r="O117" s="42"/>
      <c r="P117" s="42"/>
      <c r="Q117" s="42"/>
      <c r="R117" s="42"/>
      <c r="S117" s="42"/>
      <c r="T117" s="49">
        <v>113</v>
      </c>
      <c r="U117" s="55" t="s">
        <v>161</v>
      </c>
      <c r="V117" s="42"/>
      <c r="W117" s="43"/>
    </row>
    <row r="118" spans="3:23" ht="15" customHeight="1">
      <c r="C118" s="42"/>
      <c r="D118" s="42"/>
      <c r="E118" s="42"/>
      <c r="F118" s="42"/>
      <c r="G118" s="42"/>
      <c r="H118" s="42"/>
      <c r="I118" s="42"/>
      <c r="J118" s="42"/>
      <c r="K118" s="42"/>
      <c r="L118" s="42"/>
      <c r="M118" s="42"/>
      <c r="N118" s="42"/>
      <c r="O118" s="42"/>
      <c r="P118" s="42"/>
      <c r="Q118" s="42"/>
      <c r="R118" s="42"/>
      <c r="S118" s="42"/>
      <c r="T118" s="49">
        <v>114</v>
      </c>
      <c r="U118" s="55" t="s">
        <v>161</v>
      </c>
      <c r="V118" s="42"/>
      <c r="W118" s="43"/>
    </row>
    <row r="119" spans="3:23" ht="15" customHeight="1">
      <c r="C119" s="42"/>
      <c r="D119" s="42"/>
      <c r="E119" s="42"/>
      <c r="F119" s="42"/>
      <c r="G119" s="42"/>
      <c r="H119" s="42"/>
      <c r="I119" s="42"/>
      <c r="J119" s="42"/>
      <c r="K119" s="42"/>
      <c r="L119" s="42"/>
      <c r="M119" s="42"/>
      <c r="N119" s="42"/>
      <c r="O119" s="42"/>
      <c r="P119" s="42"/>
      <c r="Q119" s="42"/>
      <c r="R119" s="42"/>
      <c r="S119" s="42"/>
      <c r="T119" s="49">
        <v>115</v>
      </c>
      <c r="U119" s="55" t="s">
        <v>161</v>
      </c>
      <c r="V119" s="42"/>
      <c r="W119" s="43"/>
    </row>
    <row r="120" spans="3:23" ht="15" customHeight="1">
      <c r="C120" s="42"/>
      <c r="D120" s="42"/>
      <c r="E120" s="42"/>
      <c r="F120" s="42"/>
      <c r="G120" s="42"/>
      <c r="H120" s="42"/>
      <c r="I120" s="42"/>
      <c r="J120" s="42"/>
      <c r="K120" s="42"/>
      <c r="L120" s="42"/>
      <c r="M120" s="42"/>
      <c r="N120" s="42"/>
      <c r="O120" s="42"/>
      <c r="P120" s="42"/>
      <c r="Q120" s="42"/>
      <c r="R120" s="42"/>
      <c r="S120" s="42"/>
      <c r="T120" s="49">
        <v>116</v>
      </c>
      <c r="U120" s="55" t="s">
        <v>161</v>
      </c>
      <c r="V120" s="42"/>
      <c r="W120" s="43"/>
    </row>
    <row r="121" spans="3:23" ht="15" customHeight="1">
      <c r="C121" s="42"/>
      <c r="D121" s="42"/>
      <c r="E121" s="42"/>
      <c r="F121" s="42"/>
      <c r="G121" s="42"/>
      <c r="H121" s="42"/>
      <c r="I121" s="42"/>
      <c r="J121" s="42"/>
      <c r="K121" s="42"/>
      <c r="L121" s="42"/>
      <c r="M121" s="42"/>
      <c r="N121" s="42"/>
      <c r="O121" s="42"/>
      <c r="P121" s="42"/>
      <c r="Q121" s="42"/>
      <c r="R121" s="42"/>
      <c r="S121" s="42"/>
      <c r="T121" s="49">
        <v>117</v>
      </c>
      <c r="U121" s="55" t="s">
        <v>161</v>
      </c>
      <c r="V121" s="42"/>
      <c r="W121" s="43"/>
    </row>
    <row r="122" spans="3:23" ht="15" customHeight="1">
      <c r="C122" s="42"/>
      <c r="D122" s="42"/>
      <c r="E122" s="42"/>
      <c r="F122" s="42"/>
      <c r="G122" s="42"/>
      <c r="H122" s="42"/>
      <c r="I122" s="42"/>
      <c r="J122" s="42"/>
      <c r="K122" s="42"/>
      <c r="L122" s="42"/>
      <c r="M122" s="42"/>
      <c r="N122" s="42"/>
      <c r="O122" s="42"/>
      <c r="P122" s="42"/>
      <c r="Q122" s="42"/>
      <c r="R122" s="42"/>
      <c r="S122" s="42"/>
      <c r="T122" s="49">
        <v>118</v>
      </c>
      <c r="U122" s="55" t="s">
        <v>161</v>
      </c>
      <c r="V122" s="42"/>
      <c r="W122" s="43"/>
    </row>
    <row r="123" spans="3:23" ht="15" customHeight="1">
      <c r="C123" s="42"/>
      <c r="D123" s="42"/>
      <c r="E123" s="42"/>
      <c r="F123" s="42"/>
      <c r="G123" s="42"/>
      <c r="H123" s="42"/>
      <c r="I123" s="42"/>
      <c r="J123" s="42"/>
      <c r="K123" s="42"/>
      <c r="L123" s="42"/>
      <c r="M123" s="42"/>
      <c r="N123" s="42"/>
      <c r="O123" s="42"/>
      <c r="P123" s="42"/>
      <c r="Q123" s="42"/>
      <c r="R123" s="42"/>
      <c r="S123" s="42"/>
      <c r="T123" s="49">
        <v>119</v>
      </c>
      <c r="U123" s="55" t="s">
        <v>161</v>
      </c>
      <c r="V123" s="42"/>
      <c r="W123" s="43"/>
    </row>
    <row r="124" spans="3:23" ht="15" customHeight="1">
      <c r="C124" s="42"/>
      <c r="D124" s="42"/>
      <c r="E124" s="42"/>
      <c r="F124" s="42"/>
      <c r="G124" s="42"/>
      <c r="H124" s="42"/>
      <c r="I124" s="42"/>
      <c r="J124" s="42"/>
      <c r="K124" s="42"/>
      <c r="L124" s="42"/>
      <c r="M124" s="42"/>
      <c r="N124" s="42"/>
      <c r="O124" s="42"/>
      <c r="P124" s="42"/>
      <c r="Q124" s="42"/>
      <c r="R124" s="42"/>
      <c r="S124" s="42"/>
      <c r="T124" s="49">
        <v>120</v>
      </c>
      <c r="U124" s="55" t="s">
        <v>161</v>
      </c>
      <c r="V124" s="42"/>
      <c r="W124" s="43"/>
    </row>
    <row r="125" spans="3:23" ht="15" customHeight="1">
      <c r="C125" s="42"/>
      <c r="D125" s="42"/>
      <c r="E125" s="42"/>
      <c r="F125" s="42"/>
      <c r="G125" s="42"/>
      <c r="H125" s="42"/>
      <c r="I125" s="42"/>
      <c r="J125" s="42"/>
      <c r="K125" s="42"/>
      <c r="L125" s="42"/>
      <c r="M125" s="42"/>
      <c r="N125" s="42"/>
      <c r="O125" s="42"/>
      <c r="P125" s="42"/>
      <c r="Q125" s="42"/>
      <c r="R125" s="42"/>
      <c r="S125" s="42"/>
      <c r="T125" s="49">
        <v>121</v>
      </c>
      <c r="U125" s="55" t="s">
        <v>161</v>
      </c>
      <c r="V125" s="42"/>
      <c r="W125" s="43"/>
    </row>
    <row r="126" spans="3:23" ht="15" customHeight="1">
      <c r="C126" s="42"/>
      <c r="D126" s="42"/>
      <c r="E126" s="42"/>
      <c r="F126" s="42"/>
      <c r="G126" s="42"/>
      <c r="H126" s="42"/>
      <c r="I126" s="42"/>
      <c r="J126" s="42"/>
      <c r="K126" s="42"/>
      <c r="L126" s="42"/>
      <c r="M126" s="42"/>
      <c r="N126" s="42"/>
      <c r="O126" s="42"/>
      <c r="P126" s="42"/>
      <c r="Q126" s="42"/>
      <c r="R126" s="42"/>
      <c r="S126" s="42"/>
      <c r="T126" s="49">
        <v>122</v>
      </c>
      <c r="U126" s="55" t="s">
        <v>161</v>
      </c>
      <c r="V126" s="42"/>
      <c r="W126" s="43"/>
    </row>
    <row r="127" spans="3:23" ht="15" customHeight="1">
      <c r="C127" s="42"/>
      <c r="D127" s="42"/>
      <c r="E127" s="42"/>
      <c r="F127" s="42"/>
      <c r="G127" s="42"/>
      <c r="H127" s="42"/>
      <c r="I127" s="42"/>
      <c r="J127" s="42"/>
      <c r="K127" s="42"/>
      <c r="L127" s="42"/>
      <c r="M127" s="42"/>
      <c r="N127" s="42"/>
      <c r="O127" s="42"/>
      <c r="P127" s="42"/>
      <c r="Q127" s="42"/>
      <c r="R127" s="42"/>
      <c r="S127" s="42"/>
      <c r="T127" s="49">
        <v>123</v>
      </c>
      <c r="U127" s="55" t="s">
        <v>161</v>
      </c>
      <c r="V127" s="42"/>
      <c r="W127" s="43"/>
    </row>
    <row r="128" spans="3:23" ht="15" customHeight="1">
      <c r="C128" s="42"/>
      <c r="D128" s="42"/>
      <c r="E128" s="42"/>
      <c r="F128" s="42"/>
      <c r="G128" s="42"/>
      <c r="H128" s="42"/>
      <c r="I128" s="42"/>
      <c r="J128" s="42"/>
      <c r="K128" s="42"/>
      <c r="L128" s="42"/>
      <c r="M128" s="42"/>
      <c r="N128" s="42"/>
      <c r="O128" s="42"/>
      <c r="P128" s="42"/>
      <c r="Q128" s="42"/>
      <c r="R128" s="42"/>
      <c r="S128" s="42"/>
      <c r="T128" s="49">
        <v>124</v>
      </c>
      <c r="U128" s="55" t="s">
        <v>161</v>
      </c>
      <c r="V128" s="42"/>
      <c r="W128" s="43"/>
    </row>
    <row r="129" spans="3:23" ht="15" customHeight="1">
      <c r="C129" s="42"/>
      <c r="D129" s="42"/>
      <c r="E129" s="42"/>
      <c r="F129" s="42"/>
      <c r="G129" s="42"/>
      <c r="H129" s="42"/>
      <c r="I129" s="42"/>
      <c r="J129" s="42"/>
      <c r="K129" s="42"/>
      <c r="L129" s="42"/>
      <c r="M129" s="42"/>
      <c r="N129" s="42"/>
      <c r="O129" s="42"/>
      <c r="P129" s="42"/>
      <c r="Q129" s="42"/>
      <c r="R129" s="42"/>
      <c r="S129" s="42"/>
      <c r="T129" s="49">
        <v>125</v>
      </c>
      <c r="U129" s="55" t="s">
        <v>161</v>
      </c>
      <c r="V129" s="42"/>
      <c r="W129" s="43"/>
    </row>
    <row r="130" spans="3:23" ht="15" customHeight="1">
      <c r="C130" s="42"/>
      <c r="D130" s="42"/>
      <c r="E130" s="42"/>
      <c r="F130" s="42"/>
      <c r="G130" s="42"/>
      <c r="H130" s="42"/>
      <c r="I130" s="42"/>
      <c r="J130" s="42"/>
      <c r="K130" s="42"/>
      <c r="L130" s="42"/>
      <c r="M130" s="42"/>
      <c r="N130" s="42"/>
      <c r="O130" s="42"/>
      <c r="P130" s="42"/>
      <c r="Q130" s="42"/>
      <c r="R130" s="42"/>
      <c r="S130" s="42"/>
      <c r="T130" s="49">
        <v>126</v>
      </c>
      <c r="U130" s="55" t="s">
        <v>161</v>
      </c>
      <c r="V130" s="42"/>
      <c r="W130" s="43"/>
    </row>
    <row r="131" spans="3:23" ht="15" customHeight="1">
      <c r="C131" s="42"/>
      <c r="D131" s="42"/>
      <c r="E131" s="42"/>
      <c r="F131" s="42"/>
      <c r="G131" s="42"/>
      <c r="H131" s="42"/>
      <c r="I131" s="42"/>
      <c r="J131" s="42"/>
      <c r="K131" s="42"/>
      <c r="L131" s="42"/>
      <c r="M131" s="42"/>
      <c r="N131" s="42"/>
      <c r="O131" s="42"/>
      <c r="P131" s="42"/>
      <c r="Q131" s="42"/>
      <c r="R131" s="42"/>
      <c r="S131" s="42"/>
      <c r="T131" s="49">
        <v>127</v>
      </c>
      <c r="U131" s="55" t="s">
        <v>161</v>
      </c>
      <c r="V131" s="42"/>
      <c r="W131" s="43"/>
    </row>
    <row r="132" spans="3:23" ht="15" customHeight="1">
      <c r="C132" s="42"/>
      <c r="D132" s="42"/>
      <c r="E132" s="42"/>
      <c r="F132" s="42"/>
      <c r="G132" s="42"/>
      <c r="H132" s="42"/>
      <c r="I132" s="42"/>
      <c r="J132" s="42"/>
      <c r="K132" s="42"/>
      <c r="L132" s="42"/>
      <c r="M132" s="42"/>
      <c r="N132" s="42"/>
      <c r="O132" s="42"/>
      <c r="P132" s="42"/>
      <c r="Q132" s="42"/>
      <c r="R132" s="42"/>
      <c r="S132" s="42"/>
      <c r="T132" s="49">
        <v>128</v>
      </c>
      <c r="U132" s="55" t="s">
        <v>161</v>
      </c>
      <c r="V132" s="42"/>
      <c r="W132" s="43"/>
    </row>
    <row r="133" spans="3:23" ht="15" customHeight="1">
      <c r="C133" s="42"/>
      <c r="D133" s="42"/>
      <c r="E133" s="42"/>
      <c r="F133" s="42"/>
      <c r="G133" s="42"/>
      <c r="H133" s="42"/>
      <c r="I133" s="42"/>
      <c r="J133" s="42"/>
      <c r="K133" s="42"/>
      <c r="L133" s="42"/>
      <c r="M133" s="42"/>
      <c r="N133" s="42"/>
      <c r="O133" s="42"/>
      <c r="P133" s="42"/>
      <c r="Q133" s="42"/>
      <c r="R133" s="42"/>
      <c r="S133" s="42"/>
      <c r="T133" s="49">
        <v>129</v>
      </c>
      <c r="U133" s="55" t="s">
        <v>161</v>
      </c>
      <c r="V133" s="42"/>
      <c r="W133" s="43"/>
    </row>
    <row r="134" spans="3:23" ht="15" customHeight="1">
      <c r="C134" s="42"/>
      <c r="D134" s="42"/>
      <c r="E134" s="42"/>
      <c r="F134" s="42"/>
      <c r="G134" s="42"/>
      <c r="H134" s="42"/>
      <c r="I134" s="42"/>
      <c r="J134" s="42"/>
      <c r="K134" s="42"/>
      <c r="L134" s="42"/>
      <c r="M134" s="42"/>
      <c r="N134" s="42"/>
      <c r="O134" s="42"/>
      <c r="P134" s="42"/>
      <c r="Q134" s="42"/>
      <c r="R134" s="42"/>
      <c r="S134" s="42"/>
      <c r="T134" s="49">
        <v>130</v>
      </c>
      <c r="U134" s="55" t="s">
        <v>161</v>
      </c>
      <c r="V134" s="42"/>
      <c r="W134" s="43"/>
    </row>
    <row r="135" spans="3:23" ht="15" customHeight="1">
      <c r="C135" s="42"/>
      <c r="D135" s="42"/>
      <c r="E135" s="42"/>
      <c r="F135" s="42"/>
      <c r="G135" s="42"/>
      <c r="H135" s="42"/>
      <c r="I135" s="42"/>
      <c r="J135" s="42"/>
      <c r="K135" s="42"/>
      <c r="L135" s="42"/>
      <c r="M135" s="42"/>
      <c r="N135" s="42"/>
      <c r="O135" s="42"/>
      <c r="P135" s="42"/>
      <c r="Q135" s="42"/>
      <c r="R135" s="42"/>
      <c r="S135" s="42"/>
      <c r="T135" s="49">
        <v>131</v>
      </c>
      <c r="U135" s="55" t="s">
        <v>161</v>
      </c>
      <c r="V135" s="42"/>
      <c r="W135" s="43"/>
    </row>
    <row r="136" spans="3:23" ht="15" customHeight="1">
      <c r="C136" s="42"/>
      <c r="D136" s="42"/>
      <c r="E136" s="42"/>
      <c r="F136" s="42"/>
      <c r="G136" s="42"/>
      <c r="H136" s="42"/>
      <c r="I136" s="42"/>
      <c r="J136" s="42"/>
      <c r="K136" s="42"/>
      <c r="L136" s="42"/>
      <c r="M136" s="42"/>
      <c r="N136" s="42"/>
      <c r="O136" s="42"/>
      <c r="P136" s="42"/>
      <c r="Q136" s="42"/>
      <c r="R136" s="42"/>
      <c r="S136" s="42"/>
      <c r="T136" s="49">
        <v>132</v>
      </c>
      <c r="U136" s="55" t="s">
        <v>161</v>
      </c>
      <c r="V136" s="42"/>
      <c r="W136" s="43"/>
    </row>
    <row r="137" spans="3:23" ht="15" customHeight="1">
      <c r="C137" s="42"/>
      <c r="D137" s="42"/>
      <c r="E137" s="42"/>
      <c r="F137" s="42"/>
      <c r="G137" s="42"/>
      <c r="H137" s="42"/>
      <c r="I137" s="42"/>
      <c r="J137" s="42"/>
      <c r="K137" s="42"/>
      <c r="L137" s="42"/>
      <c r="M137" s="42"/>
      <c r="N137" s="42"/>
      <c r="O137" s="42"/>
      <c r="P137" s="42"/>
      <c r="Q137" s="42"/>
      <c r="R137" s="42"/>
      <c r="S137" s="42"/>
      <c r="T137" s="49">
        <v>133</v>
      </c>
      <c r="U137" s="55" t="s">
        <v>161</v>
      </c>
      <c r="V137" s="42"/>
      <c r="W137" s="43"/>
    </row>
    <row r="138" spans="3:23" ht="15" customHeight="1">
      <c r="C138" s="42"/>
      <c r="D138" s="42"/>
      <c r="E138" s="42"/>
      <c r="F138" s="42"/>
      <c r="G138" s="42"/>
      <c r="H138" s="42"/>
      <c r="I138" s="42"/>
      <c r="J138" s="42"/>
      <c r="K138" s="42"/>
      <c r="L138" s="42"/>
      <c r="M138" s="42"/>
      <c r="N138" s="42"/>
      <c r="O138" s="42"/>
      <c r="P138" s="42"/>
      <c r="Q138" s="42"/>
      <c r="R138" s="42"/>
      <c r="S138" s="42"/>
      <c r="T138" s="49">
        <v>134</v>
      </c>
      <c r="U138" s="55" t="s">
        <v>161</v>
      </c>
      <c r="V138" s="42"/>
      <c r="W138" s="43"/>
    </row>
    <row r="139" spans="3:23" ht="15" customHeight="1">
      <c r="C139" s="42"/>
      <c r="D139" s="42"/>
      <c r="E139" s="42"/>
      <c r="F139" s="42"/>
      <c r="G139" s="42"/>
      <c r="H139" s="42"/>
      <c r="I139" s="42"/>
      <c r="J139" s="42"/>
      <c r="K139" s="42"/>
      <c r="L139" s="42"/>
      <c r="M139" s="42"/>
      <c r="N139" s="42"/>
      <c r="O139" s="42"/>
      <c r="P139" s="42"/>
      <c r="Q139" s="42"/>
      <c r="R139" s="42"/>
      <c r="S139" s="42"/>
      <c r="T139" s="49">
        <v>135</v>
      </c>
      <c r="U139" s="55" t="s">
        <v>161</v>
      </c>
      <c r="V139" s="42"/>
      <c r="W139" s="43"/>
    </row>
    <row r="140" spans="3:23" ht="15" customHeight="1">
      <c r="C140" s="42"/>
      <c r="D140" s="42"/>
      <c r="E140" s="42"/>
      <c r="F140" s="42"/>
      <c r="G140" s="42"/>
      <c r="H140" s="42"/>
      <c r="I140" s="42"/>
      <c r="J140" s="42"/>
      <c r="K140" s="42"/>
      <c r="L140" s="42"/>
      <c r="M140" s="42"/>
      <c r="N140" s="42"/>
      <c r="O140" s="42"/>
      <c r="P140" s="42"/>
      <c r="Q140" s="42"/>
      <c r="R140" s="42"/>
      <c r="S140" s="42"/>
      <c r="T140" s="49">
        <v>136</v>
      </c>
      <c r="U140" s="55" t="s">
        <v>161</v>
      </c>
      <c r="V140" s="42"/>
      <c r="W140" s="43"/>
    </row>
    <row r="141" spans="3:23" ht="15" customHeight="1">
      <c r="C141" s="42"/>
      <c r="D141" s="42"/>
      <c r="E141" s="42"/>
      <c r="F141" s="42"/>
      <c r="G141" s="42"/>
      <c r="H141" s="42"/>
      <c r="I141" s="42"/>
      <c r="J141" s="42"/>
      <c r="K141" s="42"/>
      <c r="L141" s="42"/>
      <c r="M141" s="42"/>
      <c r="N141" s="42"/>
      <c r="O141" s="42"/>
      <c r="P141" s="42"/>
      <c r="Q141" s="42"/>
      <c r="R141" s="42"/>
      <c r="S141" s="42"/>
      <c r="T141" s="49">
        <v>137</v>
      </c>
      <c r="U141" s="55" t="s">
        <v>161</v>
      </c>
      <c r="V141" s="42"/>
      <c r="W141" s="43"/>
    </row>
    <row r="142" spans="3:23" ht="15" customHeight="1">
      <c r="C142" s="42"/>
      <c r="D142" s="42"/>
      <c r="E142" s="42"/>
      <c r="F142" s="42"/>
      <c r="G142" s="42"/>
      <c r="H142" s="42"/>
      <c r="I142" s="42"/>
      <c r="J142" s="42"/>
      <c r="K142" s="42"/>
      <c r="L142" s="42"/>
      <c r="M142" s="42"/>
      <c r="N142" s="42"/>
      <c r="O142" s="42"/>
      <c r="P142" s="42"/>
      <c r="Q142" s="42"/>
      <c r="R142" s="42"/>
      <c r="S142" s="42"/>
      <c r="T142" s="49">
        <v>138</v>
      </c>
      <c r="U142" s="55" t="s">
        <v>161</v>
      </c>
      <c r="V142" s="42"/>
      <c r="W142" s="43"/>
    </row>
    <row r="143" spans="3:23" ht="15" customHeight="1">
      <c r="C143" s="42"/>
      <c r="D143" s="42"/>
      <c r="E143" s="42"/>
      <c r="F143" s="42"/>
      <c r="G143" s="42"/>
      <c r="H143" s="42"/>
      <c r="I143" s="42"/>
      <c r="J143" s="42"/>
      <c r="K143" s="42"/>
      <c r="L143" s="42"/>
      <c r="M143" s="42"/>
      <c r="N143" s="42"/>
      <c r="O143" s="42"/>
      <c r="P143" s="42"/>
      <c r="Q143" s="42"/>
      <c r="R143" s="42"/>
      <c r="S143" s="42"/>
      <c r="T143" s="49">
        <v>139</v>
      </c>
      <c r="U143" s="55" t="s">
        <v>161</v>
      </c>
      <c r="V143" s="42"/>
      <c r="W143" s="43"/>
    </row>
    <row r="144" spans="3:23" ht="15" customHeight="1">
      <c r="C144" s="42"/>
      <c r="D144" s="42"/>
      <c r="E144" s="42"/>
      <c r="F144" s="42"/>
      <c r="G144" s="42"/>
      <c r="H144" s="42"/>
      <c r="I144" s="42"/>
      <c r="J144" s="42"/>
      <c r="K144" s="42"/>
      <c r="L144" s="42"/>
      <c r="M144" s="42"/>
      <c r="N144" s="42"/>
      <c r="O144" s="42"/>
      <c r="P144" s="42"/>
      <c r="Q144" s="42"/>
      <c r="R144" s="42"/>
      <c r="S144" s="42"/>
      <c r="T144" s="49">
        <v>140</v>
      </c>
      <c r="U144" s="55" t="s">
        <v>161</v>
      </c>
      <c r="V144" s="42"/>
      <c r="W144" s="43"/>
    </row>
    <row r="145" spans="3:23" ht="15" customHeight="1">
      <c r="C145" s="42"/>
      <c r="D145" s="42"/>
      <c r="E145" s="42"/>
      <c r="F145" s="42"/>
      <c r="G145" s="42"/>
      <c r="H145" s="42"/>
      <c r="I145" s="42"/>
      <c r="J145" s="42"/>
      <c r="K145" s="42"/>
      <c r="L145" s="42"/>
      <c r="M145" s="42"/>
      <c r="N145" s="42"/>
      <c r="O145" s="42"/>
      <c r="P145" s="42"/>
      <c r="Q145" s="42"/>
      <c r="R145" s="42"/>
      <c r="S145" s="42"/>
      <c r="T145" s="49">
        <v>141</v>
      </c>
      <c r="U145" s="55" t="s">
        <v>161</v>
      </c>
      <c r="V145" s="42"/>
      <c r="W145" s="43"/>
    </row>
    <row r="146" spans="3:23" ht="15" customHeight="1">
      <c r="C146" s="42"/>
      <c r="D146" s="42"/>
      <c r="E146" s="42"/>
      <c r="F146" s="42"/>
      <c r="G146" s="42"/>
      <c r="H146" s="42"/>
      <c r="I146" s="42"/>
      <c r="J146" s="42"/>
      <c r="K146" s="42"/>
      <c r="L146" s="42"/>
      <c r="M146" s="42"/>
      <c r="N146" s="42"/>
      <c r="O146" s="42"/>
      <c r="P146" s="42"/>
      <c r="Q146" s="42"/>
      <c r="R146" s="42"/>
      <c r="S146" s="42"/>
      <c r="T146" s="49">
        <v>142</v>
      </c>
      <c r="U146" s="55" t="s">
        <v>161</v>
      </c>
      <c r="V146" s="42"/>
      <c r="W146" s="43"/>
    </row>
    <row r="147" spans="3:23" ht="15" customHeight="1">
      <c r="C147" s="42"/>
      <c r="D147" s="42"/>
      <c r="E147" s="42"/>
      <c r="F147" s="42"/>
      <c r="G147" s="42"/>
      <c r="H147" s="42"/>
      <c r="I147" s="42"/>
      <c r="J147" s="42"/>
      <c r="K147" s="42"/>
      <c r="L147" s="42"/>
      <c r="M147" s="42"/>
      <c r="N147" s="42"/>
      <c r="O147" s="42"/>
      <c r="P147" s="42"/>
      <c r="Q147" s="42"/>
      <c r="R147" s="42"/>
      <c r="S147" s="42"/>
      <c r="T147" s="49">
        <v>143</v>
      </c>
      <c r="U147" s="55" t="s">
        <v>161</v>
      </c>
      <c r="V147" s="42"/>
      <c r="W147" s="43"/>
    </row>
    <row r="148" spans="3:23" ht="15" customHeight="1">
      <c r="C148" s="42"/>
      <c r="D148" s="42"/>
      <c r="E148" s="42"/>
      <c r="F148" s="42"/>
      <c r="G148" s="42"/>
      <c r="H148" s="42"/>
      <c r="I148" s="42"/>
      <c r="J148" s="42"/>
      <c r="K148" s="42"/>
      <c r="L148" s="42"/>
      <c r="M148" s="42"/>
      <c r="N148" s="42"/>
      <c r="O148" s="42"/>
      <c r="P148" s="42"/>
      <c r="Q148" s="42"/>
      <c r="R148" s="42"/>
      <c r="S148" s="42"/>
      <c r="T148" s="49">
        <v>144</v>
      </c>
      <c r="U148" s="55" t="s">
        <v>161</v>
      </c>
      <c r="V148" s="42"/>
      <c r="W148" s="43"/>
    </row>
    <row r="149" spans="3:23" ht="15" customHeight="1">
      <c r="C149" s="42"/>
      <c r="D149" s="42"/>
      <c r="E149" s="42"/>
      <c r="F149" s="42"/>
      <c r="G149" s="42"/>
      <c r="H149" s="42"/>
      <c r="I149" s="42"/>
      <c r="J149" s="42"/>
      <c r="K149" s="42"/>
      <c r="L149" s="42"/>
      <c r="M149" s="42"/>
      <c r="N149" s="42"/>
      <c r="O149" s="42"/>
      <c r="P149" s="42"/>
      <c r="Q149" s="42"/>
      <c r="R149" s="42"/>
      <c r="S149" s="42"/>
      <c r="T149" s="49">
        <v>145</v>
      </c>
      <c r="U149" s="55" t="s">
        <v>161</v>
      </c>
      <c r="V149" s="42"/>
      <c r="W149" s="43"/>
    </row>
    <row r="150" spans="3:23" ht="15" customHeight="1">
      <c r="C150" s="42"/>
      <c r="D150" s="42"/>
      <c r="E150" s="42"/>
      <c r="F150" s="42"/>
      <c r="G150" s="42"/>
      <c r="H150" s="42"/>
      <c r="I150" s="42"/>
      <c r="J150" s="42"/>
      <c r="K150" s="42"/>
      <c r="L150" s="42"/>
      <c r="M150" s="42"/>
      <c r="N150" s="42"/>
      <c r="O150" s="42"/>
      <c r="P150" s="42"/>
      <c r="Q150" s="42"/>
      <c r="R150" s="42"/>
      <c r="S150" s="42"/>
      <c r="T150" s="49">
        <v>146</v>
      </c>
      <c r="U150" s="55" t="s">
        <v>161</v>
      </c>
      <c r="V150" s="42"/>
      <c r="W150" s="43"/>
    </row>
    <row r="151" spans="3:23" ht="15" customHeight="1">
      <c r="C151" s="42"/>
      <c r="D151" s="42"/>
      <c r="E151" s="42"/>
      <c r="F151" s="42"/>
      <c r="G151" s="42"/>
      <c r="H151" s="42"/>
      <c r="I151" s="42"/>
      <c r="J151" s="42"/>
      <c r="K151" s="42"/>
      <c r="L151" s="42"/>
      <c r="M151" s="42"/>
      <c r="N151" s="42"/>
      <c r="O151" s="42"/>
      <c r="P151" s="42"/>
      <c r="Q151" s="42"/>
      <c r="R151" s="42"/>
      <c r="S151" s="42"/>
      <c r="T151" s="49">
        <v>147</v>
      </c>
      <c r="U151" s="55" t="s">
        <v>161</v>
      </c>
      <c r="V151" s="42"/>
      <c r="W151" s="43"/>
    </row>
    <row r="152" spans="3:23" ht="15" customHeight="1">
      <c r="C152" s="42"/>
      <c r="D152" s="42"/>
      <c r="E152" s="42"/>
      <c r="F152" s="42"/>
      <c r="G152" s="42"/>
      <c r="H152" s="42"/>
      <c r="I152" s="42"/>
      <c r="J152" s="42"/>
      <c r="K152" s="42"/>
      <c r="L152" s="42"/>
      <c r="M152" s="42"/>
      <c r="N152" s="42"/>
      <c r="O152" s="42"/>
      <c r="P152" s="42"/>
      <c r="Q152" s="42"/>
      <c r="R152" s="42"/>
      <c r="S152" s="42"/>
      <c r="T152" s="49">
        <v>148</v>
      </c>
      <c r="U152" s="55" t="s">
        <v>161</v>
      </c>
      <c r="V152" s="42"/>
      <c r="W152" s="43"/>
    </row>
    <row r="153" spans="3:23" ht="15" customHeight="1">
      <c r="C153" s="42"/>
      <c r="D153" s="42"/>
      <c r="E153" s="42"/>
      <c r="F153" s="42"/>
      <c r="G153" s="42"/>
      <c r="H153" s="42"/>
      <c r="I153" s="42"/>
      <c r="J153" s="42"/>
      <c r="K153" s="42"/>
      <c r="L153" s="42"/>
      <c r="M153" s="42"/>
      <c r="N153" s="42"/>
      <c r="O153" s="42"/>
      <c r="P153" s="42"/>
      <c r="Q153" s="42"/>
      <c r="R153" s="42"/>
      <c r="S153" s="42"/>
      <c r="T153" s="49">
        <v>149</v>
      </c>
      <c r="U153" s="55" t="s">
        <v>161</v>
      </c>
      <c r="V153" s="42"/>
      <c r="W153" s="43"/>
    </row>
    <row r="154" spans="3:23" ht="15" customHeight="1">
      <c r="C154" s="42"/>
      <c r="D154" s="42"/>
      <c r="E154" s="42"/>
      <c r="F154" s="42"/>
      <c r="G154" s="42"/>
      <c r="H154" s="42"/>
      <c r="I154" s="42"/>
      <c r="J154" s="42"/>
      <c r="K154" s="42"/>
      <c r="L154" s="42"/>
      <c r="M154" s="42"/>
      <c r="N154" s="42"/>
      <c r="O154" s="42"/>
      <c r="P154" s="42"/>
      <c r="Q154" s="42"/>
      <c r="R154" s="42"/>
      <c r="S154" s="42"/>
      <c r="T154" s="49">
        <v>150</v>
      </c>
      <c r="U154" s="55" t="s">
        <v>161</v>
      </c>
      <c r="V154" s="42"/>
      <c r="W154" s="43"/>
    </row>
    <row r="155" spans="3:23" ht="15" customHeight="1">
      <c r="C155" s="42"/>
      <c r="D155" s="42"/>
      <c r="E155" s="42"/>
      <c r="F155" s="42"/>
      <c r="G155" s="42"/>
      <c r="H155" s="42"/>
      <c r="I155" s="42"/>
      <c r="J155" s="42"/>
      <c r="K155" s="42"/>
      <c r="L155" s="42"/>
      <c r="M155" s="42"/>
      <c r="N155" s="42"/>
      <c r="O155" s="42"/>
      <c r="P155" s="42"/>
      <c r="Q155" s="42"/>
      <c r="R155" s="42"/>
      <c r="S155" s="42"/>
      <c r="T155" s="49">
        <v>151</v>
      </c>
      <c r="U155" s="55" t="s">
        <v>161</v>
      </c>
      <c r="V155" s="42"/>
      <c r="W155" s="43"/>
    </row>
    <row r="156" spans="3:23" ht="15" customHeight="1">
      <c r="C156" s="42"/>
      <c r="D156" s="42"/>
      <c r="E156" s="42"/>
      <c r="F156" s="42"/>
      <c r="G156" s="42"/>
      <c r="H156" s="42"/>
      <c r="I156" s="42"/>
      <c r="J156" s="42"/>
      <c r="K156" s="42"/>
      <c r="L156" s="42"/>
      <c r="M156" s="42"/>
      <c r="N156" s="42"/>
      <c r="O156" s="42"/>
      <c r="P156" s="42"/>
      <c r="Q156" s="42"/>
      <c r="R156" s="42"/>
      <c r="S156" s="42"/>
      <c r="T156" s="49">
        <v>152</v>
      </c>
      <c r="U156" s="55" t="s">
        <v>161</v>
      </c>
      <c r="V156" s="42"/>
      <c r="W156" s="43"/>
    </row>
    <row r="157" spans="3:23" ht="15" customHeight="1">
      <c r="C157" s="42"/>
      <c r="D157" s="42"/>
      <c r="E157" s="42"/>
      <c r="F157" s="42"/>
      <c r="G157" s="42"/>
      <c r="H157" s="42"/>
      <c r="I157" s="42"/>
      <c r="J157" s="42"/>
      <c r="K157" s="42"/>
      <c r="L157" s="42"/>
      <c r="M157" s="42"/>
      <c r="N157" s="42"/>
      <c r="O157" s="42"/>
      <c r="P157" s="42"/>
      <c r="Q157" s="42"/>
      <c r="R157" s="42"/>
      <c r="S157" s="42"/>
      <c r="T157" s="49">
        <v>153</v>
      </c>
      <c r="U157" s="55" t="s">
        <v>161</v>
      </c>
      <c r="V157" s="42"/>
      <c r="W157" s="43"/>
    </row>
    <row r="158" spans="3:23" ht="15" customHeight="1">
      <c r="C158" s="42"/>
      <c r="D158" s="42"/>
      <c r="E158" s="42"/>
      <c r="F158" s="42"/>
      <c r="G158" s="42"/>
      <c r="H158" s="42"/>
      <c r="I158" s="42"/>
      <c r="J158" s="42"/>
      <c r="K158" s="42"/>
      <c r="L158" s="42"/>
      <c r="M158" s="42"/>
      <c r="N158" s="42"/>
      <c r="O158" s="42"/>
      <c r="P158" s="42"/>
      <c r="Q158" s="42"/>
      <c r="R158" s="42"/>
      <c r="S158" s="42"/>
      <c r="T158" s="49">
        <v>154</v>
      </c>
      <c r="U158" s="55" t="s">
        <v>161</v>
      </c>
      <c r="V158" s="42"/>
      <c r="W158" s="43"/>
    </row>
    <row r="159" spans="3:23" ht="15" customHeight="1">
      <c r="C159" s="42"/>
      <c r="D159" s="42"/>
      <c r="E159" s="42"/>
      <c r="F159" s="42"/>
      <c r="G159" s="42"/>
      <c r="H159" s="42"/>
      <c r="I159" s="42"/>
      <c r="J159" s="42"/>
      <c r="K159" s="42"/>
      <c r="L159" s="42"/>
      <c r="M159" s="42"/>
      <c r="N159" s="42"/>
      <c r="O159" s="42"/>
      <c r="P159" s="42"/>
      <c r="Q159" s="42"/>
      <c r="R159" s="42"/>
      <c r="S159" s="42"/>
      <c r="T159" s="49">
        <v>155</v>
      </c>
      <c r="U159" s="55" t="s">
        <v>161</v>
      </c>
      <c r="V159" s="42"/>
      <c r="W159" s="43"/>
    </row>
    <row r="160" spans="3:23" ht="15" customHeight="1">
      <c r="C160" s="42"/>
      <c r="D160" s="42"/>
      <c r="E160" s="42"/>
      <c r="F160" s="42"/>
      <c r="G160" s="42"/>
      <c r="H160" s="42"/>
      <c r="I160" s="42"/>
      <c r="J160" s="42"/>
      <c r="K160" s="42"/>
      <c r="L160" s="42"/>
      <c r="M160" s="42"/>
      <c r="N160" s="42"/>
      <c r="O160" s="42"/>
      <c r="P160" s="42"/>
      <c r="Q160" s="42"/>
      <c r="R160" s="42"/>
      <c r="S160" s="42"/>
      <c r="T160" s="49">
        <v>156</v>
      </c>
      <c r="U160" s="55" t="s">
        <v>161</v>
      </c>
      <c r="V160" s="42"/>
      <c r="W160" s="43"/>
    </row>
    <row r="161" spans="3:23" ht="15" customHeight="1">
      <c r="C161" s="42"/>
      <c r="D161" s="42"/>
      <c r="E161" s="42"/>
      <c r="F161" s="42"/>
      <c r="G161" s="42"/>
      <c r="H161" s="42"/>
      <c r="I161" s="42"/>
      <c r="J161" s="42"/>
      <c r="K161" s="42"/>
      <c r="L161" s="42"/>
      <c r="M161" s="42"/>
      <c r="N161" s="42"/>
      <c r="O161" s="42"/>
      <c r="P161" s="42"/>
      <c r="Q161" s="42"/>
      <c r="R161" s="42"/>
      <c r="S161" s="42"/>
      <c r="T161" s="49">
        <v>157</v>
      </c>
      <c r="U161" s="55" t="s">
        <v>161</v>
      </c>
      <c r="V161" s="42"/>
      <c r="W161" s="43"/>
    </row>
    <row r="162" spans="3:23" ht="15" customHeight="1">
      <c r="C162" s="42"/>
      <c r="D162" s="42"/>
      <c r="E162" s="42"/>
      <c r="F162" s="42"/>
      <c r="G162" s="42"/>
      <c r="H162" s="42"/>
      <c r="I162" s="42"/>
      <c r="J162" s="42"/>
      <c r="K162" s="42"/>
      <c r="L162" s="42"/>
      <c r="M162" s="42"/>
      <c r="N162" s="42"/>
      <c r="O162" s="42"/>
      <c r="P162" s="42"/>
      <c r="Q162" s="42"/>
      <c r="R162" s="42"/>
      <c r="S162" s="42"/>
      <c r="T162" s="49">
        <v>158</v>
      </c>
      <c r="U162" s="55" t="s">
        <v>161</v>
      </c>
      <c r="V162" s="42"/>
      <c r="W162" s="43"/>
    </row>
    <row r="163" spans="3:23" ht="15" customHeight="1">
      <c r="C163" s="42"/>
      <c r="D163" s="42"/>
      <c r="E163" s="42"/>
      <c r="F163" s="42"/>
      <c r="G163" s="42"/>
      <c r="H163" s="42"/>
      <c r="I163" s="42"/>
      <c r="J163" s="42"/>
      <c r="K163" s="42"/>
      <c r="L163" s="42"/>
      <c r="M163" s="42"/>
      <c r="N163" s="42"/>
      <c r="O163" s="42"/>
      <c r="P163" s="42"/>
      <c r="Q163" s="42"/>
      <c r="R163" s="42"/>
      <c r="S163" s="42"/>
      <c r="T163" s="49">
        <v>159</v>
      </c>
      <c r="U163" s="55" t="s">
        <v>161</v>
      </c>
      <c r="V163" s="42"/>
      <c r="W163" s="43"/>
    </row>
    <row r="164" spans="3:23" ht="15" customHeight="1">
      <c r="C164" s="42"/>
      <c r="D164" s="42"/>
      <c r="E164" s="42"/>
      <c r="F164" s="42"/>
      <c r="G164" s="42"/>
      <c r="H164" s="42"/>
      <c r="I164" s="42"/>
      <c r="J164" s="42"/>
      <c r="K164" s="42"/>
      <c r="L164" s="42"/>
      <c r="M164" s="42"/>
      <c r="N164" s="42"/>
      <c r="O164" s="42"/>
      <c r="P164" s="42"/>
      <c r="Q164" s="42"/>
      <c r="R164" s="42"/>
      <c r="S164" s="42"/>
      <c r="T164" s="49">
        <v>160</v>
      </c>
      <c r="U164" s="55" t="s">
        <v>161</v>
      </c>
      <c r="V164" s="42"/>
      <c r="W164" s="43"/>
    </row>
    <row r="165" spans="3:23" ht="15" customHeight="1">
      <c r="C165" s="42"/>
      <c r="D165" s="42"/>
      <c r="E165" s="42"/>
      <c r="F165" s="42"/>
      <c r="G165" s="42"/>
      <c r="H165" s="42"/>
      <c r="I165" s="42"/>
      <c r="J165" s="42"/>
      <c r="K165" s="42"/>
      <c r="L165" s="42"/>
      <c r="M165" s="42"/>
      <c r="N165" s="42"/>
      <c r="O165" s="42"/>
      <c r="P165" s="42"/>
      <c r="Q165" s="42"/>
      <c r="R165" s="42"/>
      <c r="S165" s="42"/>
      <c r="T165" s="49">
        <v>161</v>
      </c>
      <c r="U165" s="55" t="s">
        <v>161</v>
      </c>
      <c r="V165" s="42"/>
      <c r="W165" s="43"/>
    </row>
    <row r="166" spans="3:23" ht="15" customHeight="1">
      <c r="C166" s="42"/>
      <c r="D166" s="42"/>
      <c r="E166" s="42"/>
      <c r="F166" s="42"/>
      <c r="G166" s="42"/>
      <c r="H166" s="42"/>
      <c r="I166" s="42"/>
      <c r="J166" s="42"/>
      <c r="K166" s="42"/>
      <c r="L166" s="42"/>
      <c r="M166" s="42"/>
      <c r="N166" s="42"/>
      <c r="O166" s="42"/>
      <c r="P166" s="42"/>
      <c r="Q166" s="42"/>
      <c r="R166" s="42"/>
      <c r="S166" s="42"/>
      <c r="T166" s="49">
        <v>162</v>
      </c>
      <c r="U166" s="55" t="s">
        <v>161</v>
      </c>
      <c r="V166" s="42"/>
      <c r="W166" s="43"/>
    </row>
    <row r="167" spans="3:23" ht="15" customHeight="1">
      <c r="C167" s="42"/>
      <c r="D167" s="42"/>
      <c r="E167" s="42"/>
      <c r="F167" s="42"/>
      <c r="G167" s="42"/>
      <c r="H167" s="42"/>
      <c r="I167" s="42"/>
      <c r="J167" s="42"/>
      <c r="K167" s="42"/>
      <c r="L167" s="42"/>
      <c r="M167" s="42"/>
      <c r="N167" s="42"/>
      <c r="O167" s="42"/>
      <c r="P167" s="42"/>
      <c r="Q167" s="42"/>
      <c r="R167" s="42"/>
      <c r="S167" s="42"/>
      <c r="T167" s="49">
        <v>163</v>
      </c>
      <c r="U167" s="55" t="s">
        <v>161</v>
      </c>
      <c r="V167" s="42"/>
      <c r="W167" s="43"/>
    </row>
    <row r="168" spans="3:23" ht="15" customHeight="1">
      <c r="C168" s="42"/>
      <c r="D168" s="42"/>
      <c r="E168" s="42"/>
      <c r="F168" s="42"/>
      <c r="G168" s="42"/>
      <c r="H168" s="42"/>
      <c r="I168" s="42"/>
      <c r="J168" s="42"/>
      <c r="K168" s="42"/>
      <c r="L168" s="42"/>
      <c r="M168" s="42"/>
      <c r="N168" s="42"/>
      <c r="O168" s="42"/>
      <c r="P168" s="42"/>
      <c r="Q168" s="42"/>
      <c r="R168" s="42"/>
      <c r="S168" s="42"/>
      <c r="T168" s="49">
        <v>164</v>
      </c>
      <c r="U168" s="55" t="s">
        <v>161</v>
      </c>
      <c r="V168" s="42"/>
      <c r="W168" s="43"/>
    </row>
    <row r="169" spans="3:23" ht="15" customHeight="1">
      <c r="C169" s="42"/>
      <c r="D169" s="42"/>
      <c r="E169" s="42"/>
      <c r="F169" s="42"/>
      <c r="G169" s="42"/>
      <c r="H169" s="42"/>
      <c r="I169" s="42"/>
      <c r="J169" s="42"/>
      <c r="K169" s="42"/>
      <c r="L169" s="42"/>
      <c r="M169" s="42"/>
      <c r="N169" s="42"/>
      <c r="O169" s="42"/>
      <c r="P169" s="42"/>
      <c r="Q169" s="42"/>
      <c r="R169" s="42"/>
      <c r="S169" s="42"/>
      <c r="T169" s="49">
        <v>165</v>
      </c>
      <c r="U169" s="55" t="s">
        <v>161</v>
      </c>
      <c r="V169" s="42"/>
      <c r="W169" s="43"/>
    </row>
    <row r="170" spans="3:23" ht="15" customHeight="1">
      <c r="C170" s="42"/>
      <c r="D170" s="42"/>
      <c r="E170" s="42"/>
      <c r="F170" s="42"/>
      <c r="G170" s="42"/>
      <c r="H170" s="42"/>
      <c r="I170" s="42"/>
      <c r="J170" s="42"/>
      <c r="K170" s="42"/>
      <c r="L170" s="42"/>
      <c r="M170" s="42"/>
      <c r="N170" s="42"/>
      <c r="O170" s="42"/>
      <c r="P170" s="42"/>
      <c r="Q170" s="42"/>
      <c r="R170" s="42"/>
      <c r="S170" s="42"/>
      <c r="T170" s="49">
        <v>166</v>
      </c>
      <c r="U170" s="55" t="s">
        <v>161</v>
      </c>
      <c r="V170" s="42"/>
      <c r="W170" s="43"/>
    </row>
    <row r="171" spans="3:23" ht="15" customHeight="1">
      <c r="C171" s="42"/>
      <c r="D171" s="42"/>
      <c r="E171" s="42"/>
      <c r="F171" s="42"/>
      <c r="G171" s="42"/>
      <c r="H171" s="42"/>
      <c r="I171" s="42"/>
      <c r="J171" s="42"/>
      <c r="K171" s="42"/>
      <c r="L171" s="42"/>
      <c r="M171" s="42"/>
      <c r="N171" s="42"/>
      <c r="O171" s="42"/>
      <c r="P171" s="42"/>
      <c r="Q171" s="42"/>
      <c r="R171" s="42"/>
      <c r="S171" s="42"/>
      <c r="T171" s="49">
        <v>167</v>
      </c>
      <c r="U171" s="55" t="s">
        <v>161</v>
      </c>
      <c r="V171" s="42"/>
      <c r="W171" s="43"/>
    </row>
    <row r="172" spans="3:23" ht="15" customHeight="1">
      <c r="C172" s="42"/>
      <c r="D172" s="42"/>
      <c r="E172" s="42"/>
      <c r="F172" s="42"/>
      <c r="G172" s="42"/>
      <c r="H172" s="42"/>
      <c r="I172" s="42"/>
      <c r="J172" s="42"/>
      <c r="K172" s="42"/>
      <c r="L172" s="42"/>
      <c r="M172" s="42"/>
      <c r="N172" s="42"/>
      <c r="O172" s="42"/>
      <c r="P172" s="42"/>
      <c r="Q172" s="42"/>
      <c r="R172" s="42"/>
      <c r="S172" s="42"/>
      <c r="T172" s="49">
        <v>168</v>
      </c>
      <c r="U172" s="55" t="s">
        <v>161</v>
      </c>
      <c r="V172" s="42"/>
      <c r="W172" s="43"/>
    </row>
    <row r="173" spans="3:23" ht="15" customHeight="1">
      <c r="C173" s="42"/>
      <c r="D173" s="42"/>
      <c r="E173" s="42"/>
      <c r="F173" s="42"/>
      <c r="G173" s="42"/>
      <c r="H173" s="42"/>
      <c r="I173" s="42"/>
      <c r="J173" s="42"/>
      <c r="K173" s="42"/>
      <c r="L173" s="42"/>
      <c r="M173" s="42"/>
      <c r="N173" s="42"/>
      <c r="O173" s="42"/>
      <c r="P173" s="42"/>
      <c r="Q173" s="42"/>
      <c r="R173" s="42"/>
      <c r="S173" s="42"/>
      <c r="T173" s="49">
        <v>169</v>
      </c>
      <c r="U173" s="55" t="s">
        <v>161</v>
      </c>
      <c r="V173" s="42"/>
      <c r="W173" s="43"/>
    </row>
    <row r="174" spans="3:23" ht="15" customHeight="1">
      <c r="C174" s="42"/>
      <c r="D174" s="42"/>
      <c r="E174" s="42"/>
      <c r="F174" s="42"/>
      <c r="G174" s="42"/>
      <c r="H174" s="42"/>
      <c r="I174" s="42"/>
      <c r="J174" s="42"/>
      <c r="K174" s="42"/>
      <c r="L174" s="42"/>
      <c r="M174" s="42"/>
      <c r="N174" s="42"/>
      <c r="O174" s="42"/>
      <c r="P174" s="42"/>
      <c r="Q174" s="42"/>
      <c r="R174" s="42"/>
      <c r="S174" s="42"/>
      <c r="T174" s="49">
        <v>170</v>
      </c>
      <c r="U174" s="55" t="s">
        <v>161</v>
      </c>
      <c r="V174" s="42"/>
      <c r="W174" s="43"/>
    </row>
    <row r="175" spans="3:23" ht="15" customHeight="1">
      <c r="C175" s="42"/>
      <c r="D175" s="42"/>
      <c r="E175" s="42"/>
      <c r="F175" s="42"/>
      <c r="G175" s="42"/>
      <c r="H175" s="42"/>
      <c r="I175" s="42"/>
      <c r="J175" s="42"/>
      <c r="K175" s="42"/>
      <c r="L175" s="42"/>
      <c r="M175" s="42"/>
      <c r="N175" s="42"/>
      <c r="O175" s="42"/>
      <c r="P175" s="42"/>
      <c r="Q175" s="42"/>
      <c r="R175" s="42"/>
      <c r="S175" s="42"/>
      <c r="T175" s="49">
        <v>171</v>
      </c>
      <c r="U175" s="55" t="s">
        <v>161</v>
      </c>
      <c r="V175" s="42"/>
      <c r="W175" s="43"/>
    </row>
    <row r="176" spans="3:23" ht="15" customHeight="1">
      <c r="C176" s="42"/>
      <c r="D176" s="42"/>
      <c r="E176" s="42"/>
      <c r="F176" s="42"/>
      <c r="G176" s="42"/>
      <c r="H176" s="42"/>
      <c r="I176" s="42"/>
      <c r="J176" s="42"/>
      <c r="K176" s="42"/>
      <c r="L176" s="42"/>
      <c r="M176" s="42"/>
      <c r="N176" s="42"/>
      <c r="O176" s="42"/>
      <c r="P176" s="42"/>
      <c r="Q176" s="42"/>
      <c r="R176" s="42"/>
      <c r="S176" s="42"/>
      <c r="T176" s="49">
        <v>172</v>
      </c>
      <c r="U176" s="55" t="s">
        <v>161</v>
      </c>
      <c r="V176" s="42"/>
      <c r="W176" s="43"/>
    </row>
    <row r="177" spans="3:23" ht="15" customHeight="1">
      <c r="C177" s="42"/>
      <c r="D177" s="42"/>
      <c r="E177" s="42"/>
      <c r="F177" s="42"/>
      <c r="G177" s="42"/>
      <c r="H177" s="42"/>
      <c r="I177" s="42"/>
      <c r="J177" s="42"/>
      <c r="K177" s="42"/>
      <c r="L177" s="42"/>
      <c r="M177" s="42"/>
      <c r="N177" s="42"/>
      <c r="O177" s="42"/>
      <c r="P177" s="42"/>
      <c r="Q177" s="42"/>
      <c r="R177" s="42"/>
      <c r="S177" s="42"/>
      <c r="T177" s="49">
        <v>173</v>
      </c>
      <c r="U177" s="55" t="s">
        <v>161</v>
      </c>
      <c r="V177" s="42"/>
      <c r="W177" s="43"/>
    </row>
    <row r="178" spans="3:23" ht="15" customHeight="1">
      <c r="C178" s="42"/>
      <c r="D178" s="42"/>
      <c r="E178" s="42"/>
      <c r="F178" s="42"/>
      <c r="G178" s="42"/>
      <c r="H178" s="42"/>
      <c r="I178" s="42"/>
      <c r="J178" s="42"/>
      <c r="K178" s="42"/>
      <c r="L178" s="42"/>
      <c r="M178" s="42"/>
      <c r="N178" s="42"/>
      <c r="O178" s="42"/>
      <c r="P178" s="42"/>
      <c r="Q178" s="42"/>
      <c r="R178" s="42"/>
      <c r="S178" s="42"/>
      <c r="T178" s="49">
        <v>174</v>
      </c>
      <c r="U178" s="55" t="s">
        <v>161</v>
      </c>
      <c r="V178" s="42"/>
      <c r="W178" s="43"/>
    </row>
    <row r="179" spans="3:23" ht="15" customHeight="1">
      <c r="C179" s="42"/>
      <c r="D179" s="42"/>
      <c r="E179" s="42"/>
      <c r="F179" s="42"/>
      <c r="G179" s="42"/>
      <c r="H179" s="42"/>
      <c r="I179" s="42"/>
      <c r="J179" s="42"/>
      <c r="K179" s="42"/>
      <c r="L179" s="42"/>
      <c r="M179" s="42"/>
      <c r="N179" s="42"/>
      <c r="O179" s="42"/>
      <c r="P179" s="42"/>
      <c r="Q179" s="42"/>
      <c r="R179" s="42"/>
      <c r="S179" s="42"/>
      <c r="T179" s="49">
        <v>175</v>
      </c>
      <c r="U179" s="55" t="s">
        <v>161</v>
      </c>
      <c r="V179" s="42"/>
      <c r="W179" s="43"/>
    </row>
    <row r="180" spans="3:23" ht="15" customHeight="1">
      <c r="C180" s="42"/>
      <c r="D180" s="42"/>
      <c r="E180" s="42"/>
      <c r="F180" s="42"/>
      <c r="G180" s="42"/>
      <c r="H180" s="42"/>
      <c r="I180" s="42"/>
      <c r="J180" s="42"/>
      <c r="K180" s="42"/>
      <c r="L180" s="42"/>
      <c r="M180" s="42"/>
      <c r="N180" s="42"/>
      <c r="O180" s="42"/>
      <c r="P180" s="42"/>
      <c r="Q180" s="42"/>
      <c r="R180" s="42"/>
      <c r="S180" s="42"/>
      <c r="T180" s="49">
        <v>176</v>
      </c>
      <c r="U180" s="55" t="s">
        <v>161</v>
      </c>
      <c r="V180" s="42"/>
      <c r="W180" s="43"/>
    </row>
    <row r="181" spans="3:23" ht="15" customHeight="1">
      <c r="C181" s="42"/>
      <c r="D181" s="42"/>
      <c r="E181" s="42"/>
      <c r="F181" s="42"/>
      <c r="G181" s="42"/>
      <c r="H181" s="42"/>
      <c r="I181" s="42"/>
      <c r="J181" s="42"/>
      <c r="K181" s="42"/>
      <c r="L181" s="42"/>
      <c r="M181" s="42"/>
      <c r="N181" s="42"/>
      <c r="O181" s="42"/>
      <c r="P181" s="42"/>
      <c r="Q181" s="42"/>
      <c r="R181" s="42"/>
      <c r="S181" s="42"/>
      <c r="T181" s="49">
        <v>177</v>
      </c>
      <c r="U181" s="55" t="s">
        <v>161</v>
      </c>
      <c r="V181" s="42"/>
      <c r="W181" s="43"/>
    </row>
    <row r="182" spans="3:23" ht="15" customHeight="1">
      <c r="C182" s="42"/>
      <c r="D182" s="42"/>
      <c r="E182" s="42"/>
      <c r="F182" s="42"/>
      <c r="G182" s="42"/>
      <c r="H182" s="42"/>
      <c r="I182" s="42"/>
      <c r="J182" s="42"/>
      <c r="K182" s="42"/>
      <c r="L182" s="42"/>
      <c r="M182" s="42"/>
      <c r="N182" s="42"/>
      <c r="O182" s="42"/>
      <c r="P182" s="42"/>
      <c r="Q182" s="42"/>
      <c r="R182" s="42"/>
      <c r="S182" s="42"/>
      <c r="T182" s="49">
        <v>178</v>
      </c>
      <c r="U182" s="55" t="s">
        <v>161</v>
      </c>
      <c r="V182" s="42"/>
      <c r="W182" s="43"/>
    </row>
    <row r="183" spans="3:23" ht="15" customHeight="1">
      <c r="C183" s="42"/>
      <c r="D183" s="42"/>
      <c r="E183" s="42"/>
      <c r="F183" s="42"/>
      <c r="G183" s="42"/>
      <c r="H183" s="42"/>
      <c r="I183" s="42"/>
      <c r="J183" s="42"/>
      <c r="K183" s="42"/>
      <c r="L183" s="42"/>
      <c r="M183" s="42"/>
      <c r="N183" s="42"/>
      <c r="O183" s="42"/>
      <c r="P183" s="42"/>
      <c r="Q183" s="42"/>
      <c r="R183" s="42"/>
      <c r="S183" s="42"/>
      <c r="T183" s="49">
        <v>179</v>
      </c>
      <c r="U183" s="55" t="s">
        <v>161</v>
      </c>
      <c r="V183" s="42"/>
      <c r="W183" s="43"/>
    </row>
    <row r="184" spans="3:23" ht="15" customHeight="1">
      <c r="C184" s="42"/>
      <c r="D184" s="42"/>
      <c r="E184" s="42"/>
      <c r="F184" s="42"/>
      <c r="G184" s="42"/>
      <c r="H184" s="42"/>
      <c r="I184" s="42"/>
      <c r="J184" s="42"/>
      <c r="K184" s="42"/>
      <c r="L184" s="42"/>
      <c r="M184" s="42"/>
      <c r="N184" s="42"/>
      <c r="O184" s="42"/>
      <c r="P184" s="42"/>
      <c r="Q184" s="42"/>
      <c r="R184" s="42"/>
      <c r="S184" s="42"/>
      <c r="T184" s="49">
        <v>180</v>
      </c>
      <c r="U184" s="55" t="s">
        <v>161</v>
      </c>
      <c r="V184" s="42"/>
      <c r="W184" s="43"/>
    </row>
    <row r="185" spans="3:23" ht="15" customHeight="1">
      <c r="C185" s="42"/>
      <c r="D185" s="42"/>
      <c r="E185" s="42"/>
      <c r="F185" s="42"/>
      <c r="G185" s="42"/>
      <c r="H185" s="42"/>
      <c r="I185" s="42"/>
      <c r="J185" s="42"/>
      <c r="K185" s="42"/>
      <c r="L185" s="42"/>
      <c r="M185" s="42"/>
      <c r="N185" s="42"/>
      <c r="O185" s="42"/>
      <c r="P185" s="42"/>
      <c r="Q185" s="42"/>
      <c r="R185" s="42"/>
      <c r="S185" s="42"/>
      <c r="T185" s="49">
        <v>181</v>
      </c>
      <c r="U185" s="55" t="s">
        <v>161</v>
      </c>
      <c r="V185" s="42"/>
      <c r="W185" s="43"/>
    </row>
    <row r="186" spans="3:23" ht="15" customHeight="1">
      <c r="C186" s="42"/>
      <c r="D186" s="42"/>
      <c r="E186" s="42"/>
      <c r="F186" s="42"/>
      <c r="G186" s="42"/>
      <c r="H186" s="42"/>
      <c r="I186" s="42"/>
      <c r="J186" s="42"/>
      <c r="K186" s="42"/>
      <c r="L186" s="42"/>
      <c r="M186" s="42"/>
      <c r="N186" s="42"/>
      <c r="O186" s="42"/>
      <c r="P186" s="42"/>
      <c r="Q186" s="42"/>
      <c r="R186" s="42"/>
      <c r="S186" s="42"/>
      <c r="T186" s="49">
        <v>182</v>
      </c>
      <c r="U186" s="55" t="s">
        <v>161</v>
      </c>
      <c r="V186" s="42"/>
      <c r="W186" s="43"/>
    </row>
    <row r="187" spans="3:23" ht="15" customHeight="1">
      <c r="C187" s="42"/>
      <c r="D187" s="42"/>
      <c r="E187" s="42"/>
      <c r="F187" s="42"/>
      <c r="G187" s="42"/>
      <c r="H187" s="42"/>
      <c r="I187" s="42"/>
      <c r="J187" s="42"/>
      <c r="K187" s="42"/>
      <c r="L187" s="42"/>
      <c r="M187" s="42"/>
      <c r="N187" s="42"/>
      <c r="O187" s="42"/>
      <c r="P187" s="42"/>
      <c r="Q187" s="42"/>
      <c r="R187" s="42"/>
      <c r="S187" s="42"/>
      <c r="T187" s="49">
        <v>183</v>
      </c>
      <c r="U187" s="55" t="s">
        <v>161</v>
      </c>
      <c r="V187" s="42"/>
      <c r="W187" s="43"/>
    </row>
    <row r="188" spans="3:23" ht="15" customHeight="1">
      <c r="C188" s="42"/>
      <c r="D188" s="42"/>
      <c r="E188" s="42"/>
      <c r="F188" s="42"/>
      <c r="G188" s="42"/>
      <c r="H188" s="42"/>
      <c r="I188" s="42"/>
      <c r="J188" s="42"/>
      <c r="K188" s="42"/>
      <c r="L188" s="42"/>
      <c r="M188" s="42"/>
      <c r="N188" s="42"/>
      <c r="O188" s="42"/>
      <c r="P188" s="42"/>
      <c r="Q188" s="42"/>
      <c r="R188" s="42"/>
      <c r="S188" s="42"/>
      <c r="T188" s="49">
        <v>184</v>
      </c>
      <c r="U188" s="55" t="s">
        <v>161</v>
      </c>
      <c r="V188" s="42"/>
      <c r="W188" s="43"/>
    </row>
    <row r="189" spans="3:23" ht="15" customHeight="1">
      <c r="C189" s="42"/>
      <c r="D189" s="42"/>
      <c r="E189" s="42"/>
      <c r="F189" s="42"/>
      <c r="G189" s="42"/>
      <c r="H189" s="42"/>
      <c r="I189" s="42"/>
      <c r="J189" s="42"/>
      <c r="K189" s="42"/>
      <c r="L189" s="42"/>
      <c r="M189" s="42"/>
      <c r="N189" s="42"/>
      <c r="O189" s="42"/>
      <c r="P189" s="42"/>
      <c r="Q189" s="42"/>
      <c r="R189" s="42"/>
      <c r="S189" s="42"/>
      <c r="T189" s="49">
        <v>185</v>
      </c>
      <c r="U189" s="55" t="s">
        <v>161</v>
      </c>
      <c r="V189" s="42"/>
      <c r="W189" s="43"/>
    </row>
    <row r="190" spans="3:23" ht="15" customHeight="1">
      <c r="C190" s="42"/>
      <c r="D190" s="42"/>
      <c r="E190" s="42"/>
      <c r="F190" s="42"/>
      <c r="G190" s="42"/>
      <c r="H190" s="42"/>
      <c r="I190" s="42"/>
      <c r="J190" s="42"/>
      <c r="K190" s="42"/>
      <c r="L190" s="42"/>
      <c r="M190" s="42"/>
      <c r="N190" s="42"/>
      <c r="O190" s="42"/>
      <c r="P190" s="42"/>
      <c r="Q190" s="42"/>
      <c r="R190" s="42"/>
      <c r="S190" s="42"/>
      <c r="T190" s="49">
        <v>186</v>
      </c>
      <c r="U190" s="55" t="s">
        <v>161</v>
      </c>
      <c r="V190" s="42"/>
      <c r="W190" s="43"/>
    </row>
    <row r="191" spans="3:23" ht="15" customHeight="1">
      <c r="C191" s="42"/>
      <c r="D191" s="42"/>
      <c r="E191" s="42"/>
      <c r="F191" s="42"/>
      <c r="G191" s="42"/>
      <c r="H191" s="42"/>
      <c r="I191" s="42"/>
      <c r="J191" s="42"/>
      <c r="K191" s="42"/>
      <c r="L191" s="42"/>
      <c r="M191" s="42"/>
      <c r="N191" s="42"/>
      <c r="O191" s="42"/>
      <c r="P191" s="42"/>
      <c r="Q191" s="42"/>
      <c r="R191" s="42"/>
      <c r="S191" s="42"/>
      <c r="T191" s="49">
        <v>187</v>
      </c>
      <c r="U191" s="55" t="s">
        <v>161</v>
      </c>
      <c r="V191" s="42"/>
      <c r="W191" s="43"/>
    </row>
    <row r="192" spans="3:23" ht="15" customHeight="1">
      <c r="C192" s="42"/>
      <c r="D192" s="42"/>
      <c r="E192" s="42"/>
      <c r="F192" s="42"/>
      <c r="G192" s="42"/>
      <c r="H192" s="42"/>
      <c r="I192" s="42"/>
      <c r="J192" s="42"/>
      <c r="K192" s="42"/>
      <c r="L192" s="42"/>
      <c r="M192" s="42"/>
      <c r="N192" s="42"/>
      <c r="O192" s="42"/>
      <c r="P192" s="42"/>
      <c r="Q192" s="42"/>
      <c r="R192" s="42"/>
      <c r="S192" s="42"/>
      <c r="T192" s="49">
        <v>188</v>
      </c>
      <c r="U192" s="55" t="s">
        <v>161</v>
      </c>
      <c r="V192" s="42"/>
      <c r="W192" s="43"/>
    </row>
    <row r="193" spans="3:23" ht="15" customHeight="1">
      <c r="C193" s="42"/>
      <c r="D193" s="42"/>
      <c r="E193" s="42"/>
      <c r="F193" s="42"/>
      <c r="G193" s="42"/>
      <c r="H193" s="42"/>
      <c r="I193" s="42"/>
      <c r="J193" s="42"/>
      <c r="K193" s="42"/>
      <c r="L193" s="42"/>
      <c r="M193" s="42"/>
      <c r="N193" s="42"/>
      <c r="O193" s="42"/>
      <c r="P193" s="42"/>
      <c r="Q193" s="42"/>
      <c r="R193" s="42"/>
      <c r="S193" s="42"/>
      <c r="T193" s="49">
        <v>189</v>
      </c>
      <c r="U193" s="55" t="s">
        <v>161</v>
      </c>
      <c r="V193" s="42"/>
      <c r="W193" s="43"/>
    </row>
    <row r="194" spans="3:23" ht="15" customHeight="1">
      <c r="C194" s="42"/>
      <c r="D194" s="42"/>
      <c r="E194" s="42"/>
      <c r="F194" s="42"/>
      <c r="G194" s="42"/>
      <c r="H194" s="42"/>
      <c r="I194" s="42"/>
      <c r="J194" s="42"/>
      <c r="K194" s="42"/>
      <c r="L194" s="42"/>
      <c r="M194" s="42"/>
      <c r="N194" s="42"/>
      <c r="O194" s="42"/>
      <c r="P194" s="42"/>
      <c r="Q194" s="42"/>
      <c r="R194" s="42"/>
      <c r="S194" s="42"/>
      <c r="T194" s="49">
        <v>190</v>
      </c>
      <c r="U194" s="55" t="s">
        <v>161</v>
      </c>
      <c r="V194" s="42"/>
      <c r="W194" s="43"/>
    </row>
    <row r="195" spans="3:23" ht="15" customHeight="1">
      <c r="C195" s="42"/>
      <c r="D195" s="42"/>
      <c r="E195" s="42"/>
      <c r="F195" s="42"/>
      <c r="G195" s="42"/>
      <c r="H195" s="42"/>
      <c r="I195" s="42"/>
      <c r="J195" s="42"/>
      <c r="K195" s="42"/>
      <c r="L195" s="42"/>
      <c r="M195" s="42"/>
      <c r="N195" s="42"/>
      <c r="O195" s="42"/>
      <c r="P195" s="42"/>
      <c r="Q195" s="42"/>
      <c r="R195" s="42"/>
      <c r="S195" s="42"/>
      <c r="T195" s="49">
        <v>191</v>
      </c>
      <c r="U195" s="55" t="s">
        <v>161</v>
      </c>
      <c r="V195" s="42"/>
      <c r="W195" s="43"/>
    </row>
    <row r="196" spans="3:23" ht="15" customHeight="1">
      <c r="C196" s="42"/>
      <c r="D196" s="42"/>
      <c r="E196" s="42"/>
      <c r="F196" s="42"/>
      <c r="G196" s="42"/>
      <c r="H196" s="42"/>
      <c r="I196" s="42"/>
      <c r="J196" s="42"/>
      <c r="K196" s="42"/>
      <c r="L196" s="42"/>
      <c r="M196" s="42"/>
      <c r="N196" s="42"/>
      <c r="O196" s="42"/>
      <c r="P196" s="42"/>
      <c r="Q196" s="42"/>
      <c r="R196" s="42"/>
      <c r="S196" s="42"/>
      <c r="T196" s="49">
        <v>192</v>
      </c>
      <c r="U196" s="55" t="s">
        <v>161</v>
      </c>
      <c r="V196" s="42"/>
      <c r="W196" s="43"/>
    </row>
    <row r="197" spans="3:23" ht="15" customHeight="1">
      <c r="C197" s="42"/>
      <c r="D197" s="42"/>
      <c r="E197" s="42"/>
      <c r="F197" s="42"/>
      <c r="G197" s="42"/>
      <c r="H197" s="42"/>
      <c r="I197" s="42"/>
      <c r="J197" s="42"/>
      <c r="K197" s="42"/>
      <c r="L197" s="42"/>
      <c r="M197" s="42"/>
      <c r="N197" s="42"/>
      <c r="O197" s="42"/>
      <c r="P197" s="42"/>
      <c r="Q197" s="42"/>
      <c r="R197" s="42"/>
      <c r="S197" s="42"/>
      <c r="T197" s="49">
        <v>193</v>
      </c>
      <c r="U197" s="55" t="s">
        <v>161</v>
      </c>
      <c r="V197" s="42"/>
      <c r="W197" s="43"/>
    </row>
    <row r="198" spans="3:23" ht="15" customHeight="1">
      <c r="C198" s="42"/>
      <c r="D198" s="42"/>
      <c r="E198" s="42"/>
      <c r="F198" s="42"/>
      <c r="G198" s="42"/>
      <c r="H198" s="42"/>
      <c r="I198" s="42"/>
      <c r="J198" s="42"/>
      <c r="K198" s="42"/>
      <c r="L198" s="42"/>
      <c r="M198" s="42"/>
      <c r="N198" s="42"/>
      <c r="O198" s="42"/>
      <c r="P198" s="42"/>
      <c r="Q198" s="42"/>
      <c r="R198" s="42"/>
      <c r="S198" s="42"/>
      <c r="T198" s="49">
        <v>194</v>
      </c>
      <c r="U198" s="55" t="s">
        <v>161</v>
      </c>
      <c r="V198" s="42"/>
      <c r="W198" s="43"/>
    </row>
    <row r="199" spans="3:23" ht="15" customHeight="1">
      <c r="C199" s="42"/>
      <c r="D199" s="42"/>
      <c r="E199" s="42"/>
      <c r="F199" s="42"/>
      <c r="G199" s="42"/>
      <c r="H199" s="42"/>
      <c r="I199" s="42"/>
      <c r="J199" s="42"/>
      <c r="K199" s="42"/>
      <c r="L199" s="42"/>
      <c r="M199" s="42"/>
      <c r="N199" s="42"/>
      <c r="O199" s="42"/>
      <c r="P199" s="42"/>
      <c r="Q199" s="42"/>
      <c r="R199" s="42"/>
      <c r="S199" s="42"/>
      <c r="T199" s="49">
        <v>195</v>
      </c>
      <c r="U199" s="55" t="s">
        <v>161</v>
      </c>
      <c r="V199" s="42"/>
      <c r="W199" s="43"/>
    </row>
    <row r="200" spans="3:23" ht="15" customHeight="1">
      <c r="C200" s="42"/>
      <c r="D200" s="42"/>
      <c r="E200" s="42"/>
      <c r="F200" s="42"/>
      <c r="G200" s="42"/>
      <c r="H200" s="42"/>
      <c r="I200" s="42"/>
      <c r="J200" s="42"/>
      <c r="K200" s="42"/>
      <c r="L200" s="42"/>
      <c r="M200" s="42"/>
      <c r="N200" s="42"/>
      <c r="O200" s="42"/>
      <c r="P200" s="42"/>
      <c r="Q200" s="42"/>
      <c r="R200" s="42"/>
      <c r="S200" s="42"/>
      <c r="T200" s="49">
        <v>196</v>
      </c>
      <c r="U200" s="55" t="s">
        <v>161</v>
      </c>
      <c r="V200" s="42"/>
      <c r="W200" s="43"/>
    </row>
    <row r="201" spans="3:23" ht="15" customHeight="1">
      <c r="C201" s="42"/>
      <c r="D201" s="42"/>
      <c r="E201" s="42"/>
      <c r="F201" s="42"/>
      <c r="G201" s="42"/>
      <c r="H201" s="42"/>
      <c r="I201" s="42"/>
      <c r="J201" s="42"/>
      <c r="K201" s="42"/>
      <c r="L201" s="42"/>
      <c r="M201" s="42"/>
      <c r="N201" s="42"/>
      <c r="O201" s="42"/>
      <c r="P201" s="42"/>
      <c r="Q201" s="42"/>
      <c r="R201" s="42"/>
      <c r="S201" s="42"/>
      <c r="T201" s="49">
        <v>197</v>
      </c>
      <c r="U201" s="55" t="s">
        <v>161</v>
      </c>
      <c r="V201" s="42"/>
      <c r="W201" s="43"/>
    </row>
    <row r="202" spans="3:23" ht="15" customHeight="1">
      <c r="C202" s="42"/>
      <c r="D202" s="42"/>
      <c r="E202" s="42"/>
      <c r="F202" s="42"/>
      <c r="G202" s="42"/>
      <c r="H202" s="42"/>
      <c r="I202" s="42"/>
      <c r="J202" s="42"/>
      <c r="K202" s="42"/>
      <c r="L202" s="42"/>
      <c r="M202" s="42"/>
      <c r="N202" s="42"/>
      <c r="O202" s="42"/>
      <c r="P202" s="42"/>
      <c r="Q202" s="42"/>
      <c r="R202" s="42"/>
      <c r="S202" s="42"/>
      <c r="T202" s="49">
        <v>198</v>
      </c>
      <c r="U202" s="55" t="s">
        <v>161</v>
      </c>
      <c r="V202" s="42"/>
      <c r="W202" s="43"/>
    </row>
    <row r="203" spans="3:23" ht="15" customHeight="1">
      <c r="C203" s="42"/>
      <c r="D203" s="42"/>
      <c r="E203" s="42"/>
      <c r="F203" s="42"/>
      <c r="G203" s="42"/>
      <c r="H203" s="42"/>
      <c r="I203" s="42"/>
      <c r="J203" s="42"/>
      <c r="K203" s="42"/>
      <c r="L203" s="42"/>
      <c r="M203" s="42"/>
      <c r="N203" s="42"/>
      <c r="O203" s="42"/>
      <c r="P203" s="42"/>
      <c r="Q203" s="42"/>
      <c r="R203" s="42"/>
      <c r="S203" s="42"/>
      <c r="T203" s="49">
        <v>199</v>
      </c>
      <c r="U203" s="55" t="s">
        <v>161</v>
      </c>
      <c r="V203" s="42"/>
      <c r="W203" s="43"/>
    </row>
    <row r="204" spans="3:23" ht="15" customHeight="1">
      <c r="C204" s="42"/>
      <c r="D204" s="42"/>
      <c r="E204" s="42"/>
      <c r="F204" s="42"/>
      <c r="G204" s="42"/>
      <c r="H204" s="42"/>
      <c r="I204" s="42"/>
      <c r="J204" s="42"/>
      <c r="K204" s="42"/>
      <c r="L204" s="42"/>
      <c r="M204" s="42"/>
      <c r="N204" s="42"/>
      <c r="O204" s="42"/>
      <c r="P204" s="42"/>
      <c r="Q204" s="42"/>
      <c r="R204" s="42"/>
      <c r="S204" s="42"/>
      <c r="T204" s="49">
        <v>200</v>
      </c>
      <c r="U204" s="55" t="s">
        <v>161</v>
      </c>
      <c r="V204" s="42"/>
      <c r="W204" s="43"/>
    </row>
    <row r="205" spans="3:23" ht="15" customHeight="1">
      <c r="C205" s="42"/>
      <c r="D205" s="42"/>
      <c r="E205" s="42"/>
      <c r="F205" s="42"/>
      <c r="G205" s="42"/>
      <c r="H205" s="42"/>
      <c r="I205" s="42"/>
      <c r="J205" s="42"/>
      <c r="K205" s="42"/>
      <c r="L205" s="42"/>
      <c r="M205" s="42"/>
      <c r="N205" s="42"/>
      <c r="O205" s="42"/>
      <c r="P205" s="42"/>
      <c r="Q205" s="42"/>
      <c r="R205" s="42"/>
      <c r="S205" s="42"/>
      <c r="T205" s="49">
        <v>201</v>
      </c>
      <c r="U205" s="55" t="s">
        <v>161</v>
      </c>
      <c r="V205" s="42"/>
      <c r="W205" s="43"/>
    </row>
    <row r="206" spans="3:23" ht="15" customHeight="1">
      <c r="C206" s="42"/>
      <c r="D206" s="42"/>
      <c r="E206" s="42"/>
      <c r="F206" s="42"/>
      <c r="G206" s="42"/>
      <c r="H206" s="42"/>
      <c r="I206" s="42"/>
      <c r="J206" s="42"/>
      <c r="K206" s="42"/>
      <c r="L206" s="42"/>
      <c r="M206" s="42"/>
      <c r="N206" s="42"/>
      <c r="O206" s="42"/>
      <c r="P206" s="42"/>
      <c r="Q206" s="42"/>
      <c r="R206" s="42"/>
      <c r="S206" s="42"/>
      <c r="T206" s="49">
        <v>202</v>
      </c>
      <c r="U206" s="55" t="s">
        <v>161</v>
      </c>
      <c r="V206" s="42"/>
      <c r="W206" s="43"/>
    </row>
    <row r="207" spans="3:23" ht="15" customHeight="1">
      <c r="C207" s="42"/>
      <c r="D207" s="42"/>
      <c r="E207" s="42"/>
      <c r="F207" s="42"/>
      <c r="G207" s="42"/>
      <c r="H207" s="42"/>
      <c r="I207" s="42"/>
      <c r="J207" s="42"/>
      <c r="K207" s="42"/>
      <c r="L207" s="42"/>
      <c r="M207" s="42"/>
      <c r="N207" s="42"/>
      <c r="O207" s="42"/>
      <c r="P207" s="42"/>
      <c r="Q207" s="42"/>
      <c r="R207" s="42"/>
      <c r="S207" s="42"/>
      <c r="T207" s="49">
        <v>203</v>
      </c>
      <c r="U207" s="55" t="s">
        <v>161</v>
      </c>
      <c r="V207" s="42"/>
      <c r="W207" s="43"/>
    </row>
    <row r="208" spans="3:23" ht="15" customHeight="1">
      <c r="C208" s="42"/>
      <c r="D208" s="42"/>
      <c r="E208" s="42"/>
      <c r="F208" s="42"/>
      <c r="G208" s="42"/>
      <c r="H208" s="42"/>
      <c r="I208" s="42"/>
      <c r="J208" s="42"/>
      <c r="K208" s="42"/>
      <c r="L208" s="42"/>
      <c r="M208" s="42"/>
      <c r="N208" s="42"/>
      <c r="O208" s="42"/>
      <c r="P208" s="42"/>
      <c r="Q208" s="42"/>
      <c r="R208" s="42"/>
      <c r="S208" s="42"/>
      <c r="T208" s="49">
        <v>204</v>
      </c>
      <c r="U208" s="55" t="s">
        <v>161</v>
      </c>
      <c r="V208" s="42"/>
      <c r="W208" s="43"/>
    </row>
    <row r="209" spans="3:23" ht="15" customHeight="1">
      <c r="C209" s="42"/>
      <c r="D209" s="42"/>
      <c r="E209" s="42"/>
      <c r="F209" s="42"/>
      <c r="G209" s="42"/>
      <c r="H209" s="42"/>
      <c r="I209" s="42"/>
      <c r="J209" s="42"/>
      <c r="K209" s="42"/>
      <c r="L209" s="42"/>
      <c r="M209" s="42"/>
      <c r="N209" s="42"/>
      <c r="O209" s="42"/>
      <c r="P209" s="42"/>
      <c r="Q209" s="42"/>
      <c r="R209" s="42"/>
      <c r="S209" s="42"/>
      <c r="T209" s="49">
        <v>205</v>
      </c>
      <c r="U209" s="55" t="s">
        <v>161</v>
      </c>
      <c r="V209" s="42"/>
      <c r="W209" s="43"/>
    </row>
    <row r="210" spans="3:23" ht="15" customHeight="1">
      <c r="C210" s="42"/>
      <c r="D210" s="42"/>
      <c r="E210" s="42"/>
      <c r="F210" s="42"/>
      <c r="G210" s="42"/>
      <c r="H210" s="42"/>
      <c r="I210" s="42"/>
      <c r="J210" s="42"/>
      <c r="K210" s="42"/>
      <c r="L210" s="42"/>
      <c r="M210" s="42"/>
      <c r="N210" s="42"/>
      <c r="O210" s="42"/>
      <c r="P210" s="42"/>
      <c r="Q210" s="42"/>
      <c r="R210" s="42"/>
      <c r="S210" s="42"/>
      <c r="T210" s="49">
        <v>206</v>
      </c>
      <c r="U210" s="55" t="s">
        <v>161</v>
      </c>
      <c r="V210" s="42"/>
      <c r="W210" s="43"/>
    </row>
    <row r="211" spans="3:23" ht="15" customHeight="1">
      <c r="C211" s="42"/>
      <c r="D211" s="42"/>
      <c r="E211" s="42"/>
      <c r="F211" s="42"/>
      <c r="G211" s="42"/>
      <c r="H211" s="42"/>
      <c r="I211" s="42"/>
      <c r="J211" s="42"/>
      <c r="K211" s="42"/>
      <c r="L211" s="42"/>
      <c r="M211" s="42"/>
      <c r="N211" s="42"/>
      <c r="O211" s="42"/>
      <c r="P211" s="42"/>
      <c r="Q211" s="42"/>
      <c r="R211" s="42"/>
      <c r="S211" s="42"/>
      <c r="T211" s="49">
        <v>207</v>
      </c>
      <c r="U211" s="55" t="s">
        <v>161</v>
      </c>
      <c r="V211" s="42"/>
      <c r="W211" s="43"/>
    </row>
    <row r="212" spans="3:23" ht="15" customHeight="1">
      <c r="C212" s="42"/>
      <c r="D212" s="42"/>
      <c r="E212" s="42"/>
      <c r="F212" s="42"/>
      <c r="G212" s="42"/>
      <c r="H212" s="42"/>
      <c r="I212" s="42"/>
      <c r="J212" s="42"/>
      <c r="K212" s="42"/>
      <c r="L212" s="42"/>
      <c r="M212" s="42"/>
      <c r="N212" s="42"/>
      <c r="O212" s="42"/>
      <c r="P212" s="42"/>
      <c r="Q212" s="42"/>
      <c r="R212" s="42"/>
      <c r="S212" s="42"/>
      <c r="T212" s="49">
        <v>208</v>
      </c>
      <c r="U212" s="55" t="s">
        <v>161</v>
      </c>
      <c r="V212" s="42"/>
      <c r="W212" s="43"/>
    </row>
    <row r="213" spans="3:23" ht="15" customHeight="1">
      <c r="C213" s="42"/>
      <c r="D213" s="42"/>
      <c r="E213" s="42"/>
      <c r="F213" s="42"/>
      <c r="G213" s="42"/>
      <c r="H213" s="42"/>
      <c r="I213" s="42"/>
      <c r="J213" s="42"/>
      <c r="K213" s="42"/>
      <c r="L213" s="42"/>
      <c r="M213" s="42"/>
      <c r="N213" s="42"/>
      <c r="O213" s="42"/>
      <c r="P213" s="42"/>
      <c r="Q213" s="42"/>
      <c r="R213" s="42"/>
      <c r="S213" s="42"/>
      <c r="T213" s="49">
        <v>209</v>
      </c>
      <c r="U213" s="55" t="s">
        <v>161</v>
      </c>
      <c r="V213" s="42"/>
      <c r="W213" s="43"/>
    </row>
    <row r="214" spans="3:23" ht="15" customHeight="1">
      <c r="C214" s="42"/>
      <c r="D214" s="42"/>
      <c r="E214" s="42"/>
      <c r="F214" s="42"/>
      <c r="G214" s="42"/>
      <c r="H214" s="42"/>
      <c r="I214" s="42"/>
      <c r="J214" s="42"/>
      <c r="K214" s="42"/>
      <c r="L214" s="42"/>
      <c r="M214" s="42"/>
      <c r="N214" s="42"/>
      <c r="O214" s="42"/>
      <c r="P214" s="42"/>
      <c r="Q214" s="42"/>
      <c r="R214" s="42"/>
      <c r="S214" s="42"/>
      <c r="T214" s="49">
        <v>210</v>
      </c>
      <c r="U214" s="55" t="s">
        <v>161</v>
      </c>
      <c r="V214" s="42"/>
      <c r="W214" s="43"/>
    </row>
    <row r="215" spans="3:23" ht="15" customHeight="1">
      <c r="C215" s="42"/>
      <c r="D215" s="42"/>
      <c r="E215" s="42"/>
      <c r="F215" s="42"/>
      <c r="G215" s="42"/>
      <c r="H215" s="42"/>
      <c r="I215" s="42"/>
      <c r="J215" s="42"/>
      <c r="K215" s="42"/>
      <c r="L215" s="42"/>
      <c r="M215" s="42"/>
      <c r="N215" s="42"/>
      <c r="O215" s="42"/>
      <c r="P215" s="42"/>
      <c r="Q215" s="42"/>
      <c r="R215" s="42"/>
      <c r="S215" s="42"/>
      <c r="T215" s="49">
        <v>211</v>
      </c>
      <c r="U215" s="55" t="s">
        <v>161</v>
      </c>
      <c r="V215" s="42"/>
      <c r="W215" s="43"/>
    </row>
    <row r="216" spans="3:23" ht="15" customHeight="1">
      <c r="C216" s="42"/>
      <c r="D216" s="42"/>
      <c r="E216" s="42"/>
      <c r="F216" s="42"/>
      <c r="G216" s="42"/>
      <c r="H216" s="42"/>
      <c r="I216" s="42"/>
      <c r="J216" s="42"/>
      <c r="K216" s="42"/>
      <c r="L216" s="42"/>
      <c r="M216" s="42"/>
      <c r="N216" s="42"/>
      <c r="O216" s="42"/>
      <c r="P216" s="42"/>
      <c r="Q216" s="42"/>
      <c r="R216" s="42"/>
      <c r="S216" s="42"/>
      <c r="T216" s="49">
        <v>212</v>
      </c>
      <c r="U216" s="55" t="s">
        <v>161</v>
      </c>
      <c r="V216" s="42"/>
      <c r="W216" s="43"/>
    </row>
    <row r="217" spans="3:23" ht="15" customHeight="1">
      <c r="C217" s="42"/>
      <c r="D217" s="42"/>
      <c r="E217" s="42"/>
      <c r="F217" s="42"/>
      <c r="G217" s="42"/>
      <c r="H217" s="42"/>
      <c r="I217" s="42"/>
      <c r="J217" s="42"/>
      <c r="K217" s="42"/>
      <c r="L217" s="42"/>
      <c r="M217" s="42"/>
      <c r="N217" s="42"/>
      <c r="O217" s="42"/>
      <c r="P217" s="42"/>
      <c r="Q217" s="42"/>
      <c r="R217" s="42"/>
      <c r="S217" s="42"/>
      <c r="T217" s="49">
        <v>213</v>
      </c>
      <c r="U217" s="55" t="s">
        <v>161</v>
      </c>
      <c r="V217" s="42"/>
      <c r="W217" s="43"/>
    </row>
    <row r="218" spans="3:23" ht="15" customHeight="1">
      <c r="C218" s="42"/>
      <c r="D218" s="42"/>
      <c r="E218" s="42"/>
      <c r="F218" s="42"/>
      <c r="G218" s="42"/>
      <c r="H218" s="42"/>
      <c r="I218" s="42"/>
      <c r="J218" s="42"/>
      <c r="K218" s="42"/>
      <c r="L218" s="42"/>
      <c r="M218" s="42"/>
      <c r="N218" s="42"/>
      <c r="O218" s="42"/>
      <c r="P218" s="42"/>
      <c r="Q218" s="42"/>
      <c r="R218" s="42"/>
      <c r="S218" s="42"/>
      <c r="T218" s="49">
        <v>214</v>
      </c>
      <c r="U218" s="55" t="s">
        <v>161</v>
      </c>
      <c r="V218" s="42"/>
      <c r="W218" s="43"/>
    </row>
    <row r="219" spans="3:23" ht="15" customHeight="1">
      <c r="C219" s="42"/>
      <c r="D219" s="42"/>
      <c r="E219" s="42"/>
      <c r="F219" s="42"/>
      <c r="G219" s="42"/>
      <c r="H219" s="42"/>
      <c r="I219" s="42"/>
      <c r="J219" s="42"/>
      <c r="K219" s="42"/>
      <c r="L219" s="42"/>
      <c r="M219" s="42"/>
      <c r="N219" s="42"/>
      <c r="O219" s="42"/>
      <c r="P219" s="42"/>
      <c r="Q219" s="42"/>
      <c r="R219" s="42"/>
      <c r="S219" s="42"/>
      <c r="T219" s="49">
        <v>215</v>
      </c>
      <c r="U219" s="55" t="s">
        <v>161</v>
      </c>
      <c r="V219" s="42"/>
      <c r="W219" s="43"/>
    </row>
    <row r="220" spans="3:23" ht="15" customHeight="1">
      <c r="C220" s="42"/>
      <c r="D220" s="42"/>
      <c r="E220" s="42"/>
      <c r="F220" s="42"/>
      <c r="G220" s="42"/>
      <c r="H220" s="42"/>
      <c r="I220" s="42"/>
      <c r="J220" s="42"/>
      <c r="K220" s="42"/>
      <c r="L220" s="42"/>
      <c r="M220" s="42"/>
      <c r="N220" s="42"/>
      <c r="O220" s="42"/>
      <c r="P220" s="42"/>
      <c r="Q220" s="42"/>
      <c r="R220" s="42"/>
      <c r="S220" s="42"/>
      <c r="T220" s="49">
        <v>216</v>
      </c>
      <c r="U220" s="55" t="s">
        <v>161</v>
      </c>
      <c r="V220" s="42"/>
      <c r="W220" s="43"/>
    </row>
    <row r="221" spans="3:23" ht="15" customHeight="1">
      <c r="C221" s="42"/>
      <c r="D221" s="42"/>
      <c r="E221" s="42"/>
      <c r="F221" s="42"/>
      <c r="G221" s="42"/>
      <c r="H221" s="42"/>
      <c r="I221" s="42"/>
      <c r="J221" s="42"/>
      <c r="K221" s="42"/>
      <c r="L221" s="42"/>
      <c r="M221" s="42"/>
      <c r="N221" s="42"/>
      <c r="O221" s="42"/>
      <c r="P221" s="42"/>
      <c r="Q221" s="42"/>
      <c r="R221" s="42"/>
      <c r="S221" s="42"/>
      <c r="T221" s="49">
        <v>217</v>
      </c>
      <c r="U221" s="55" t="s">
        <v>161</v>
      </c>
      <c r="V221" s="42"/>
      <c r="W221" s="43"/>
    </row>
    <row r="222" spans="3:23" ht="15" customHeight="1">
      <c r="C222" s="42"/>
      <c r="D222" s="42"/>
      <c r="E222" s="42"/>
      <c r="F222" s="42"/>
      <c r="G222" s="42"/>
      <c r="H222" s="42"/>
      <c r="I222" s="42"/>
      <c r="J222" s="42"/>
      <c r="K222" s="42"/>
      <c r="L222" s="42"/>
      <c r="M222" s="42"/>
      <c r="N222" s="42"/>
      <c r="O222" s="42"/>
      <c r="P222" s="42"/>
      <c r="Q222" s="42"/>
      <c r="R222" s="42"/>
      <c r="S222" s="42"/>
      <c r="T222" s="49">
        <v>218</v>
      </c>
      <c r="U222" s="55" t="s">
        <v>161</v>
      </c>
      <c r="V222" s="42"/>
      <c r="W222" s="43"/>
    </row>
    <row r="223" spans="3:23" ht="15" customHeight="1">
      <c r="C223" s="42"/>
      <c r="D223" s="42"/>
      <c r="E223" s="42"/>
      <c r="F223" s="42"/>
      <c r="G223" s="42"/>
      <c r="H223" s="42"/>
      <c r="I223" s="42"/>
      <c r="J223" s="42"/>
      <c r="K223" s="42"/>
      <c r="L223" s="42"/>
      <c r="M223" s="42"/>
      <c r="N223" s="42"/>
      <c r="O223" s="42"/>
      <c r="P223" s="42"/>
      <c r="Q223" s="42"/>
      <c r="R223" s="42"/>
      <c r="S223" s="42"/>
      <c r="T223" s="49">
        <v>219</v>
      </c>
      <c r="U223" s="55" t="s">
        <v>161</v>
      </c>
      <c r="V223" s="42"/>
      <c r="W223" s="43"/>
    </row>
    <row r="224" spans="3:23" ht="15" customHeight="1">
      <c r="C224" s="42"/>
      <c r="D224" s="42"/>
      <c r="E224" s="42"/>
      <c r="F224" s="42"/>
      <c r="G224" s="42"/>
      <c r="H224" s="42"/>
      <c r="I224" s="42"/>
      <c r="J224" s="42"/>
      <c r="K224" s="42"/>
      <c r="L224" s="42"/>
      <c r="M224" s="42"/>
      <c r="N224" s="42"/>
      <c r="O224" s="42"/>
      <c r="P224" s="42"/>
      <c r="Q224" s="42"/>
      <c r="R224" s="42"/>
      <c r="S224" s="42"/>
      <c r="T224" s="49">
        <v>220</v>
      </c>
      <c r="U224" s="55" t="s">
        <v>161</v>
      </c>
      <c r="V224" s="42"/>
      <c r="W224" s="43"/>
    </row>
    <row r="225" spans="3:23" ht="15" customHeight="1">
      <c r="C225" s="42"/>
      <c r="D225" s="42"/>
      <c r="E225" s="42"/>
      <c r="F225" s="42"/>
      <c r="G225" s="42"/>
      <c r="H225" s="42"/>
      <c r="I225" s="42"/>
      <c r="J225" s="42"/>
      <c r="K225" s="42"/>
      <c r="L225" s="42"/>
      <c r="M225" s="42"/>
      <c r="N225" s="42"/>
      <c r="O225" s="42"/>
      <c r="P225" s="42"/>
      <c r="Q225" s="42"/>
      <c r="R225" s="42"/>
      <c r="S225" s="42"/>
      <c r="T225" s="49">
        <v>221</v>
      </c>
      <c r="U225" s="55" t="s">
        <v>161</v>
      </c>
      <c r="V225" s="42"/>
      <c r="W225" s="43"/>
    </row>
    <row r="226" spans="3:23" ht="15" customHeight="1">
      <c r="C226" s="42"/>
      <c r="D226" s="42"/>
      <c r="E226" s="42"/>
      <c r="F226" s="42"/>
      <c r="G226" s="42"/>
      <c r="H226" s="42"/>
      <c r="I226" s="42"/>
      <c r="J226" s="42"/>
      <c r="K226" s="42"/>
      <c r="L226" s="42"/>
      <c r="M226" s="42"/>
      <c r="N226" s="42"/>
      <c r="O226" s="42"/>
      <c r="P226" s="42"/>
      <c r="Q226" s="42"/>
      <c r="R226" s="42"/>
      <c r="S226" s="42"/>
      <c r="T226" s="49">
        <v>222</v>
      </c>
      <c r="U226" s="55" t="s">
        <v>161</v>
      </c>
      <c r="V226" s="42"/>
      <c r="W226" s="43"/>
    </row>
    <row r="227" spans="3:23" ht="15" customHeight="1">
      <c r="C227" s="42"/>
      <c r="D227" s="42"/>
      <c r="E227" s="42"/>
      <c r="F227" s="42"/>
      <c r="G227" s="42"/>
      <c r="H227" s="42"/>
      <c r="I227" s="42"/>
      <c r="J227" s="42"/>
      <c r="K227" s="42"/>
      <c r="L227" s="42"/>
      <c r="M227" s="42"/>
      <c r="N227" s="42"/>
      <c r="O227" s="42"/>
      <c r="P227" s="42"/>
      <c r="Q227" s="42"/>
      <c r="R227" s="42"/>
      <c r="S227" s="42"/>
      <c r="T227" s="49">
        <v>223</v>
      </c>
      <c r="U227" s="55" t="s">
        <v>161</v>
      </c>
      <c r="V227" s="42"/>
      <c r="W227" s="43"/>
    </row>
    <row r="228" spans="3:23" ht="15" customHeight="1">
      <c r="C228" s="42"/>
      <c r="D228" s="42"/>
      <c r="E228" s="42"/>
      <c r="F228" s="42"/>
      <c r="G228" s="42"/>
      <c r="H228" s="42"/>
      <c r="I228" s="42"/>
      <c r="J228" s="42"/>
      <c r="K228" s="42"/>
      <c r="L228" s="42"/>
      <c r="M228" s="42"/>
      <c r="N228" s="42"/>
      <c r="O228" s="42"/>
      <c r="P228" s="42"/>
      <c r="Q228" s="42"/>
      <c r="R228" s="42"/>
      <c r="S228" s="42"/>
      <c r="T228" s="49">
        <v>224</v>
      </c>
      <c r="U228" s="55" t="s">
        <v>161</v>
      </c>
      <c r="V228" s="42"/>
      <c r="W228" s="43"/>
    </row>
    <row r="229" spans="3:23" ht="15" customHeight="1">
      <c r="C229" s="42"/>
      <c r="D229" s="42"/>
      <c r="E229" s="42"/>
      <c r="F229" s="42"/>
      <c r="G229" s="42"/>
      <c r="H229" s="42"/>
      <c r="I229" s="42"/>
      <c r="J229" s="42"/>
      <c r="K229" s="42"/>
      <c r="L229" s="42"/>
      <c r="M229" s="42"/>
      <c r="N229" s="42"/>
      <c r="O229" s="42"/>
      <c r="P229" s="42"/>
      <c r="Q229" s="42"/>
      <c r="R229" s="42"/>
      <c r="S229" s="42"/>
      <c r="T229" s="49">
        <v>225</v>
      </c>
      <c r="U229" s="55" t="s">
        <v>161</v>
      </c>
      <c r="V229" s="42"/>
      <c r="W229" s="43"/>
    </row>
    <row r="230" spans="3:23" ht="15" customHeight="1">
      <c r="C230" s="42"/>
      <c r="D230" s="42"/>
      <c r="E230" s="42"/>
      <c r="F230" s="42"/>
      <c r="G230" s="42"/>
      <c r="H230" s="42"/>
      <c r="I230" s="42"/>
      <c r="J230" s="42"/>
      <c r="K230" s="42"/>
      <c r="L230" s="42"/>
      <c r="M230" s="42"/>
      <c r="N230" s="42"/>
      <c r="O230" s="42"/>
      <c r="P230" s="42"/>
      <c r="Q230" s="42"/>
      <c r="R230" s="42"/>
      <c r="S230" s="42"/>
      <c r="T230" s="49">
        <v>226</v>
      </c>
      <c r="U230" s="55" t="s">
        <v>161</v>
      </c>
      <c r="V230" s="42"/>
      <c r="W230" s="43"/>
    </row>
    <row r="231" spans="3:23" ht="15" customHeight="1">
      <c r="C231" s="42"/>
      <c r="D231" s="42"/>
      <c r="E231" s="42"/>
      <c r="F231" s="42"/>
      <c r="G231" s="42"/>
      <c r="H231" s="42"/>
      <c r="I231" s="42"/>
      <c r="J231" s="42"/>
      <c r="K231" s="42"/>
      <c r="L231" s="42"/>
      <c r="M231" s="42"/>
      <c r="N231" s="42"/>
      <c r="O231" s="42"/>
      <c r="P231" s="42"/>
      <c r="Q231" s="42"/>
      <c r="R231" s="42"/>
      <c r="S231" s="42"/>
      <c r="T231" s="49">
        <v>227</v>
      </c>
      <c r="U231" s="55" t="s">
        <v>161</v>
      </c>
      <c r="V231" s="42"/>
      <c r="W231" s="43"/>
    </row>
    <row r="232" spans="3:23" ht="15" customHeight="1">
      <c r="C232" s="42"/>
      <c r="D232" s="42"/>
      <c r="E232" s="42"/>
      <c r="F232" s="42"/>
      <c r="G232" s="42"/>
      <c r="H232" s="42"/>
      <c r="I232" s="42"/>
      <c r="J232" s="42"/>
      <c r="K232" s="42"/>
      <c r="L232" s="42"/>
      <c r="M232" s="42"/>
      <c r="N232" s="42"/>
      <c r="O232" s="42"/>
      <c r="P232" s="42"/>
      <c r="Q232" s="42"/>
      <c r="R232" s="42"/>
      <c r="S232" s="42"/>
      <c r="T232" s="49">
        <v>228</v>
      </c>
      <c r="U232" s="55" t="s">
        <v>161</v>
      </c>
      <c r="V232" s="42"/>
      <c r="W232" s="43"/>
    </row>
    <row r="233" spans="3:23" ht="15" customHeight="1">
      <c r="C233" s="42"/>
      <c r="D233" s="42"/>
      <c r="E233" s="42"/>
      <c r="F233" s="42"/>
      <c r="G233" s="42"/>
      <c r="H233" s="42"/>
      <c r="I233" s="42"/>
      <c r="J233" s="42"/>
      <c r="K233" s="42"/>
      <c r="L233" s="42"/>
      <c r="M233" s="42"/>
      <c r="N233" s="42"/>
      <c r="O233" s="42"/>
      <c r="P233" s="42"/>
      <c r="Q233" s="42"/>
      <c r="R233" s="42"/>
      <c r="S233" s="42"/>
      <c r="T233" s="49">
        <v>229</v>
      </c>
      <c r="U233" s="55" t="s">
        <v>161</v>
      </c>
      <c r="V233" s="42"/>
      <c r="W233" s="43"/>
    </row>
    <row r="234" spans="3:23" ht="15" customHeight="1">
      <c r="C234" s="42"/>
      <c r="D234" s="42"/>
      <c r="E234" s="42"/>
      <c r="F234" s="42"/>
      <c r="G234" s="42"/>
      <c r="H234" s="42"/>
      <c r="I234" s="42"/>
      <c r="J234" s="42"/>
      <c r="K234" s="42"/>
      <c r="L234" s="42"/>
      <c r="M234" s="42"/>
      <c r="N234" s="42"/>
      <c r="O234" s="42"/>
      <c r="P234" s="42"/>
      <c r="Q234" s="42"/>
      <c r="R234" s="42"/>
      <c r="S234" s="42"/>
      <c r="T234" s="49">
        <v>230</v>
      </c>
      <c r="U234" s="55" t="s">
        <v>161</v>
      </c>
      <c r="V234" s="42"/>
      <c r="W234" s="43"/>
    </row>
    <row r="235" spans="3:23" ht="15" customHeight="1">
      <c r="C235" s="42"/>
      <c r="D235" s="42"/>
      <c r="E235" s="42"/>
      <c r="F235" s="42"/>
      <c r="G235" s="42"/>
      <c r="H235" s="42"/>
      <c r="I235" s="42"/>
      <c r="J235" s="42"/>
      <c r="K235" s="42"/>
      <c r="L235" s="42"/>
      <c r="M235" s="42"/>
      <c r="N235" s="42"/>
      <c r="O235" s="42"/>
      <c r="P235" s="42"/>
      <c r="Q235" s="42"/>
      <c r="R235" s="42"/>
      <c r="S235" s="42"/>
      <c r="T235" s="49">
        <v>231</v>
      </c>
      <c r="U235" s="55" t="s">
        <v>161</v>
      </c>
      <c r="V235" s="42"/>
      <c r="W235" s="43"/>
    </row>
    <row r="236" spans="3:23" ht="15" customHeight="1">
      <c r="C236" s="42"/>
      <c r="D236" s="42"/>
      <c r="E236" s="42"/>
      <c r="F236" s="42"/>
      <c r="G236" s="42"/>
      <c r="H236" s="42"/>
      <c r="I236" s="42"/>
      <c r="J236" s="42"/>
      <c r="K236" s="42"/>
      <c r="L236" s="42"/>
      <c r="M236" s="42"/>
      <c r="N236" s="42"/>
      <c r="O236" s="42"/>
      <c r="P236" s="42"/>
      <c r="Q236" s="42"/>
      <c r="R236" s="42"/>
      <c r="S236" s="42"/>
      <c r="T236" s="49">
        <v>232</v>
      </c>
      <c r="U236" s="55" t="s">
        <v>161</v>
      </c>
      <c r="V236" s="42"/>
      <c r="W236" s="43"/>
    </row>
    <row r="237" spans="3:23" ht="15" customHeight="1">
      <c r="C237" s="42"/>
      <c r="D237" s="42"/>
      <c r="E237" s="42"/>
      <c r="F237" s="42"/>
      <c r="G237" s="42"/>
      <c r="H237" s="42"/>
      <c r="I237" s="42"/>
      <c r="J237" s="42"/>
      <c r="K237" s="42"/>
      <c r="L237" s="42"/>
      <c r="M237" s="42"/>
      <c r="N237" s="42"/>
      <c r="O237" s="42"/>
      <c r="P237" s="42"/>
      <c r="Q237" s="42"/>
      <c r="R237" s="42"/>
      <c r="S237" s="42"/>
      <c r="T237" s="49">
        <v>233</v>
      </c>
      <c r="U237" s="55" t="s">
        <v>161</v>
      </c>
      <c r="V237" s="42"/>
      <c r="W237" s="43"/>
    </row>
    <row r="238" spans="3:23" ht="15" customHeight="1">
      <c r="C238" s="42"/>
      <c r="D238" s="42"/>
      <c r="E238" s="42"/>
      <c r="F238" s="42"/>
      <c r="G238" s="42"/>
      <c r="H238" s="42"/>
      <c r="I238" s="42"/>
      <c r="J238" s="42"/>
      <c r="K238" s="42"/>
      <c r="L238" s="42"/>
      <c r="M238" s="42"/>
      <c r="N238" s="42"/>
      <c r="O238" s="42"/>
      <c r="P238" s="42"/>
      <c r="Q238" s="42"/>
      <c r="R238" s="42"/>
      <c r="S238" s="42"/>
      <c r="T238" s="49">
        <v>234</v>
      </c>
      <c r="U238" s="55" t="s">
        <v>161</v>
      </c>
      <c r="V238" s="42"/>
      <c r="W238" s="43"/>
    </row>
    <row r="239" spans="3:23" ht="15" customHeight="1">
      <c r="C239" s="42"/>
      <c r="D239" s="42"/>
      <c r="E239" s="42"/>
      <c r="F239" s="42"/>
      <c r="G239" s="42"/>
      <c r="H239" s="42"/>
      <c r="I239" s="42"/>
      <c r="J239" s="42"/>
      <c r="K239" s="42"/>
      <c r="L239" s="42"/>
      <c r="M239" s="42"/>
      <c r="N239" s="42"/>
      <c r="O239" s="42"/>
      <c r="P239" s="42"/>
      <c r="Q239" s="42"/>
      <c r="R239" s="42"/>
      <c r="S239" s="42"/>
      <c r="T239" s="49">
        <v>235</v>
      </c>
      <c r="U239" s="55" t="s">
        <v>161</v>
      </c>
      <c r="V239" s="42"/>
      <c r="W239" s="43"/>
    </row>
    <row r="240" spans="3:23" ht="15" customHeight="1">
      <c r="C240" s="42"/>
      <c r="D240" s="42"/>
      <c r="E240" s="42"/>
      <c r="F240" s="42"/>
      <c r="G240" s="42"/>
      <c r="H240" s="42"/>
      <c r="I240" s="42"/>
      <c r="J240" s="42"/>
      <c r="K240" s="42"/>
      <c r="L240" s="42"/>
      <c r="M240" s="42"/>
      <c r="N240" s="42"/>
      <c r="O240" s="42"/>
      <c r="P240" s="42"/>
      <c r="Q240" s="42"/>
      <c r="R240" s="42"/>
      <c r="S240" s="42"/>
      <c r="T240" s="49">
        <v>236</v>
      </c>
      <c r="U240" s="55" t="s">
        <v>161</v>
      </c>
      <c r="V240" s="42"/>
      <c r="W240" s="43"/>
    </row>
    <row r="241" spans="3:23" ht="15" customHeight="1">
      <c r="C241" s="42"/>
      <c r="D241" s="42"/>
      <c r="E241" s="42"/>
      <c r="F241" s="42"/>
      <c r="G241" s="42"/>
      <c r="H241" s="42"/>
      <c r="I241" s="42"/>
      <c r="J241" s="42"/>
      <c r="K241" s="42"/>
      <c r="L241" s="42"/>
      <c r="M241" s="42"/>
      <c r="N241" s="42"/>
      <c r="O241" s="42"/>
      <c r="P241" s="42"/>
      <c r="Q241" s="42"/>
      <c r="R241" s="42"/>
      <c r="S241" s="42"/>
      <c r="T241" s="49">
        <v>237</v>
      </c>
      <c r="U241" s="55" t="s">
        <v>161</v>
      </c>
      <c r="V241" s="42"/>
      <c r="W241" s="43"/>
    </row>
    <row r="242" spans="3:23" ht="15" customHeight="1">
      <c r="C242" s="42"/>
      <c r="D242" s="42"/>
      <c r="E242" s="42"/>
      <c r="F242" s="42"/>
      <c r="G242" s="42"/>
      <c r="H242" s="42"/>
      <c r="I242" s="42"/>
      <c r="J242" s="42"/>
      <c r="K242" s="42"/>
      <c r="L242" s="42"/>
      <c r="M242" s="42"/>
      <c r="N242" s="42"/>
      <c r="O242" s="42"/>
      <c r="P242" s="42"/>
      <c r="Q242" s="42"/>
      <c r="R242" s="42"/>
      <c r="S242" s="42"/>
      <c r="T242" s="49">
        <v>238</v>
      </c>
      <c r="U242" s="55" t="s">
        <v>161</v>
      </c>
      <c r="V242" s="42"/>
      <c r="W242" s="43"/>
    </row>
    <row r="243" spans="3:23" ht="15" customHeight="1">
      <c r="C243" s="42"/>
      <c r="D243" s="42"/>
      <c r="E243" s="42"/>
      <c r="F243" s="42"/>
      <c r="G243" s="42"/>
      <c r="H243" s="42"/>
      <c r="I243" s="42"/>
      <c r="J243" s="42"/>
      <c r="K243" s="42"/>
      <c r="L243" s="42"/>
      <c r="M243" s="42"/>
      <c r="N243" s="42"/>
      <c r="O243" s="42"/>
      <c r="P243" s="42"/>
      <c r="Q243" s="42"/>
      <c r="R243" s="42"/>
      <c r="S243" s="42"/>
      <c r="T243" s="49">
        <v>239</v>
      </c>
      <c r="U243" s="55" t="s">
        <v>161</v>
      </c>
      <c r="V243" s="42"/>
      <c r="W243" s="43"/>
    </row>
    <row r="244" spans="3:23" ht="15" customHeight="1">
      <c r="C244" s="42"/>
      <c r="D244" s="42"/>
      <c r="E244" s="42"/>
      <c r="F244" s="42"/>
      <c r="G244" s="42"/>
      <c r="H244" s="42"/>
      <c r="I244" s="42"/>
      <c r="J244" s="42"/>
      <c r="K244" s="42"/>
      <c r="L244" s="42"/>
      <c r="M244" s="42"/>
      <c r="N244" s="42"/>
      <c r="O244" s="42"/>
      <c r="P244" s="42"/>
      <c r="Q244" s="42"/>
      <c r="R244" s="42"/>
      <c r="S244" s="42"/>
      <c r="T244" s="49">
        <v>240</v>
      </c>
      <c r="U244" s="55" t="s">
        <v>161</v>
      </c>
      <c r="V244" s="42"/>
      <c r="W244" s="43"/>
    </row>
    <row r="245" spans="3:23" ht="15" customHeight="1">
      <c r="C245" s="42"/>
      <c r="D245" s="42"/>
      <c r="E245" s="42"/>
      <c r="F245" s="42"/>
      <c r="G245" s="42"/>
      <c r="H245" s="42"/>
      <c r="I245" s="42"/>
      <c r="J245" s="42"/>
      <c r="K245" s="42"/>
      <c r="L245" s="42"/>
      <c r="M245" s="42"/>
      <c r="N245" s="42"/>
      <c r="O245" s="42"/>
      <c r="P245" s="42"/>
      <c r="Q245" s="42"/>
      <c r="R245" s="42"/>
      <c r="S245" s="42"/>
      <c r="T245" s="49">
        <v>241</v>
      </c>
      <c r="U245" s="55" t="s">
        <v>161</v>
      </c>
      <c r="V245" s="42"/>
      <c r="W245" s="43"/>
    </row>
    <row r="246" spans="3:23" ht="15" customHeight="1">
      <c r="C246" s="42"/>
      <c r="D246" s="42"/>
      <c r="E246" s="42"/>
      <c r="F246" s="42"/>
      <c r="G246" s="42"/>
      <c r="H246" s="42"/>
      <c r="I246" s="42"/>
      <c r="J246" s="42"/>
      <c r="K246" s="42"/>
      <c r="L246" s="42"/>
      <c r="M246" s="42"/>
      <c r="N246" s="42"/>
      <c r="O246" s="42"/>
      <c r="P246" s="42"/>
      <c r="Q246" s="42"/>
      <c r="R246" s="42"/>
      <c r="S246" s="42"/>
      <c r="T246" s="49">
        <v>242</v>
      </c>
      <c r="U246" s="55" t="s">
        <v>161</v>
      </c>
      <c r="V246" s="42"/>
      <c r="W246" s="43"/>
    </row>
    <row r="247" spans="3:23" ht="15" customHeight="1">
      <c r="C247" s="42"/>
      <c r="D247" s="42"/>
      <c r="E247" s="42"/>
      <c r="F247" s="42"/>
      <c r="G247" s="42"/>
      <c r="H247" s="42"/>
      <c r="I247" s="42"/>
      <c r="J247" s="42"/>
      <c r="K247" s="42"/>
      <c r="L247" s="42"/>
      <c r="M247" s="42"/>
      <c r="N247" s="42"/>
      <c r="O247" s="42"/>
      <c r="P247" s="42"/>
      <c r="Q247" s="42"/>
      <c r="R247" s="42"/>
      <c r="S247" s="42"/>
      <c r="T247" s="49">
        <v>243</v>
      </c>
      <c r="U247" s="55" t="s">
        <v>161</v>
      </c>
      <c r="V247" s="42"/>
      <c r="W247" s="43"/>
    </row>
    <row r="248" spans="3:23" ht="15" customHeight="1">
      <c r="C248" s="42"/>
      <c r="D248" s="42"/>
      <c r="E248" s="42"/>
      <c r="F248" s="42"/>
      <c r="G248" s="42"/>
      <c r="H248" s="42"/>
      <c r="I248" s="42"/>
      <c r="J248" s="42"/>
      <c r="K248" s="42"/>
      <c r="L248" s="42"/>
      <c r="M248" s="42"/>
      <c r="N248" s="42"/>
      <c r="O248" s="42"/>
      <c r="P248" s="42"/>
      <c r="Q248" s="42"/>
      <c r="R248" s="42"/>
      <c r="S248" s="42"/>
      <c r="T248" s="49">
        <v>244</v>
      </c>
      <c r="U248" s="55" t="s">
        <v>161</v>
      </c>
      <c r="V248" s="42"/>
      <c r="W248" s="43"/>
    </row>
    <row r="249" spans="3:23" ht="15" customHeight="1">
      <c r="C249" s="42"/>
      <c r="D249" s="42"/>
      <c r="E249" s="42"/>
      <c r="F249" s="42"/>
      <c r="G249" s="42"/>
      <c r="H249" s="42"/>
      <c r="I249" s="42"/>
      <c r="J249" s="42"/>
      <c r="K249" s="42"/>
      <c r="L249" s="42"/>
      <c r="M249" s="42"/>
      <c r="N249" s="42"/>
      <c r="O249" s="42"/>
      <c r="P249" s="42"/>
      <c r="Q249" s="42"/>
      <c r="R249" s="42"/>
      <c r="S249" s="42"/>
      <c r="T249" s="49">
        <v>245</v>
      </c>
      <c r="U249" s="55" t="s">
        <v>161</v>
      </c>
      <c r="V249" s="42"/>
      <c r="W249" s="43"/>
    </row>
    <row r="250" spans="3:23" ht="15" customHeight="1">
      <c r="C250" s="42"/>
      <c r="D250" s="42"/>
      <c r="E250" s="42"/>
      <c r="F250" s="42"/>
      <c r="G250" s="42"/>
      <c r="H250" s="42"/>
      <c r="I250" s="42"/>
      <c r="J250" s="42"/>
      <c r="K250" s="42"/>
      <c r="L250" s="42"/>
      <c r="M250" s="42"/>
      <c r="N250" s="42"/>
      <c r="O250" s="42"/>
      <c r="P250" s="42"/>
      <c r="Q250" s="42"/>
      <c r="R250" s="42"/>
      <c r="S250" s="42"/>
      <c r="T250" s="49">
        <v>246</v>
      </c>
      <c r="U250" s="55" t="s">
        <v>161</v>
      </c>
      <c r="V250" s="42"/>
      <c r="W250" s="43"/>
    </row>
    <row r="251" spans="3:23" ht="15" customHeight="1">
      <c r="C251" s="42"/>
      <c r="D251" s="42"/>
      <c r="E251" s="42"/>
      <c r="F251" s="42"/>
      <c r="G251" s="42"/>
      <c r="H251" s="42"/>
      <c r="I251" s="42"/>
      <c r="J251" s="42"/>
      <c r="K251" s="42"/>
      <c r="L251" s="42"/>
      <c r="M251" s="42"/>
      <c r="N251" s="42"/>
      <c r="O251" s="42"/>
      <c r="P251" s="42"/>
      <c r="Q251" s="42"/>
      <c r="R251" s="42"/>
      <c r="S251" s="42"/>
      <c r="T251" s="49">
        <v>247</v>
      </c>
      <c r="U251" s="55" t="s">
        <v>161</v>
      </c>
      <c r="V251" s="42"/>
      <c r="W251" s="43"/>
    </row>
    <row r="252" spans="3:23" ht="15" customHeight="1">
      <c r="C252" s="42"/>
      <c r="D252" s="42"/>
      <c r="E252" s="42"/>
      <c r="F252" s="42"/>
      <c r="G252" s="42"/>
      <c r="H252" s="42"/>
      <c r="I252" s="42"/>
      <c r="J252" s="42"/>
      <c r="K252" s="42"/>
      <c r="L252" s="42"/>
      <c r="M252" s="42"/>
      <c r="N252" s="42"/>
      <c r="O252" s="42"/>
      <c r="P252" s="42"/>
      <c r="Q252" s="42"/>
      <c r="R252" s="42"/>
      <c r="S252" s="42"/>
      <c r="T252" s="49">
        <v>248</v>
      </c>
      <c r="U252" s="55" t="s">
        <v>161</v>
      </c>
      <c r="V252" s="42"/>
      <c r="W252" s="43"/>
    </row>
    <row r="253" spans="3:23" ht="15" customHeight="1">
      <c r="C253" s="42"/>
      <c r="D253" s="42"/>
      <c r="E253" s="42"/>
      <c r="F253" s="42"/>
      <c r="G253" s="42"/>
      <c r="H253" s="42"/>
      <c r="I253" s="42"/>
      <c r="J253" s="42"/>
      <c r="K253" s="42"/>
      <c r="L253" s="42"/>
      <c r="M253" s="42"/>
      <c r="N253" s="42"/>
      <c r="O253" s="42"/>
      <c r="P253" s="42"/>
      <c r="Q253" s="42"/>
      <c r="R253" s="42"/>
      <c r="S253" s="42"/>
      <c r="T253" s="49">
        <v>249</v>
      </c>
      <c r="U253" s="55" t="s">
        <v>161</v>
      </c>
      <c r="V253" s="42"/>
      <c r="W253" s="43"/>
    </row>
    <row r="254" spans="3:23" ht="15" customHeight="1">
      <c r="C254" s="42"/>
      <c r="D254" s="42"/>
      <c r="E254" s="42"/>
      <c r="F254" s="42"/>
      <c r="G254" s="42"/>
      <c r="H254" s="42"/>
      <c r="I254" s="42"/>
      <c r="J254" s="42"/>
      <c r="K254" s="42"/>
      <c r="L254" s="42"/>
      <c r="M254" s="42"/>
      <c r="N254" s="42"/>
      <c r="O254" s="42"/>
      <c r="P254" s="42"/>
      <c r="Q254" s="42"/>
      <c r="R254" s="42"/>
      <c r="S254" s="42"/>
      <c r="T254" s="49">
        <v>250</v>
      </c>
      <c r="U254" s="55" t="s">
        <v>161</v>
      </c>
      <c r="V254" s="42"/>
      <c r="W254" s="43"/>
    </row>
    <row r="255" spans="3:23" ht="15" customHeight="1">
      <c r="C255" s="42"/>
      <c r="D255" s="42"/>
      <c r="E255" s="42"/>
      <c r="F255" s="42"/>
      <c r="G255" s="42"/>
      <c r="H255" s="42"/>
      <c r="I255" s="42"/>
      <c r="J255" s="42"/>
      <c r="K255" s="42"/>
      <c r="L255" s="42"/>
      <c r="M255" s="42"/>
      <c r="N255" s="42"/>
      <c r="O255" s="42"/>
      <c r="P255" s="42"/>
      <c r="Q255" s="42"/>
      <c r="R255" s="42"/>
      <c r="S255" s="42"/>
      <c r="T255" s="49">
        <v>251</v>
      </c>
      <c r="U255" s="55" t="s">
        <v>161</v>
      </c>
      <c r="V255" s="42"/>
      <c r="W255" s="43"/>
    </row>
    <row r="256" spans="3:23">
      <c r="C256" s="42"/>
      <c r="D256" s="42"/>
      <c r="E256" s="42"/>
      <c r="F256" s="42"/>
      <c r="G256" s="42"/>
      <c r="H256" s="42"/>
      <c r="I256" s="42"/>
      <c r="J256" s="42"/>
      <c r="K256" s="42"/>
      <c r="L256" s="42"/>
      <c r="M256" s="42"/>
      <c r="N256" s="42"/>
      <c r="O256" s="42"/>
      <c r="P256" s="42"/>
      <c r="Q256" s="42"/>
      <c r="R256" s="42"/>
      <c r="S256" s="42"/>
      <c r="T256" s="49">
        <v>252</v>
      </c>
      <c r="U256" s="55" t="s">
        <v>161</v>
      </c>
      <c r="V256" s="42"/>
      <c r="W256" s="43"/>
    </row>
    <row r="257" spans="3:23">
      <c r="C257" s="42"/>
      <c r="D257" s="42"/>
      <c r="E257" s="42"/>
      <c r="F257" s="42"/>
      <c r="G257" s="42"/>
      <c r="H257" s="42"/>
      <c r="I257" s="42"/>
      <c r="J257" s="42"/>
      <c r="K257" s="42"/>
      <c r="L257" s="42"/>
      <c r="M257" s="42"/>
      <c r="N257" s="42"/>
      <c r="O257" s="42"/>
      <c r="P257" s="42"/>
      <c r="Q257" s="42"/>
      <c r="R257" s="42"/>
      <c r="S257" s="42"/>
      <c r="T257" s="49">
        <v>253</v>
      </c>
      <c r="U257" s="55" t="s">
        <v>161</v>
      </c>
      <c r="V257" s="42"/>
      <c r="W257" s="43"/>
    </row>
    <row r="258" spans="3:23">
      <c r="C258" s="42"/>
      <c r="D258" s="42"/>
      <c r="E258" s="42"/>
      <c r="F258" s="42"/>
      <c r="G258" s="42"/>
      <c r="H258" s="42"/>
      <c r="I258" s="42"/>
      <c r="J258" s="42"/>
      <c r="K258" s="42"/>
      <c r="L258" s="42"/>
      <c r="M258" s="42"/>
      <c r="N258" s="42"/>
      <c r="O258" s="42"/>
      <c r="P258" s="42"/>
      <c r="Q258" s="42"/>
      <c r="R258" s="42"/>
      <c r="S258" s="42"/>
      <c r="T258" s="49">
        <v>254</v>
      </c>
      <c r="U258" s="55" t="s">
        <v>161</v>
      </c>
      <c r="V258" s="42"/>
      <c r="W258" s="43"/>
    </row>
    <row r="259" spans="3:23">
      <c r="C259" s="42"/>
      <c r="D259" s="42"/>
      <c r="E259" s="42"/>
      <c r="F259" s="42"/>
      <c r="G259" s="42"/>
      <c r="H259" s="42"/>
      <c r="I259" s="42"/>
      <c r="J259" s="42"/>
      <c r="K259" s="42"/>
      <c r="L259" s="42"/>
      <c r="M259" s="42"/>
      <c r="N259" s="42"/>
      <c r="O259" s="42"/>
      <c r="P259" s="42"/>
      <c r="Q259" s="42"/>
      <c r="R259" s="42"/>
      <c r="S259" s="42"/>
      <c r="T259" s="49">
        <v>255</v>
      </c>
      <c r="U259" s="55" t="s">
        <v>161</v>
      </c>
      <c r="V259" s="42"/>
      <c r="W259" s="43"/>
    </row>
    <row r="260" spans="3:23">
      <c r="C260" s="42"/>
      <c r="D260" s="42"/>
      <c r="E260" s="42"/>
      <c r="F260" s="42"/>
      <c r="G260" s="42"/>
      <c r="H260" s="42"/>
      <c r="I260" s="42"/>
      <c r="J260" s="42"/>
      <c r="K260" s="42"/>
      <c r="L260" s="42"/>
      <c r="M260" s="42"/>
      <c r="N260" s="42"/>
      <c r="O260" s="42"/>
      <c r="P260" s="42"/>
      <c r="Q260" s="42"/>
      <c r="R260" s="42"/>
      <c r="S260" s="42"/>
      <c r="T260" s="49">
        <v>256</v>
      </c>
      <c r="U260" s="55" t="s">
        <v>161</v>
      </c>
      <c r="V260" s="42"/>
      <c r="W260" s="43"/>
    </row>
    <row r="261" spans="3:23">
      <c r="C261" s="42"/>
      <c r="D261" s="42"/>
      <c r="E261" s="42"/>
      <c r="F261" s="42"/>
      <c r="G261" s="42"/>
      <c r="H261" s="42"/>
      <c r="I261" s="42"/>
      <c r="J261" s="42"/>
      <c r="K261" s="42"/>
      <c r="L261" s="42"/>
      <c r="M261" s="42"/>
      <c r="N261" s="42"/>
      <c r="O261" s="42"/>
      <c r="P261" s="42"/>
      <c r="Q261" s="42"/>
      <c r="R261" s="42"/>
      <c r="S261" s="42"/>
      <c r="T261" s="49">
        <v>257</v>
      </c>
      <c r="U261" s="55" t="s">
        <v>161</v>
      </c>
      <c r="V261" s="42"/>
      <c r="W261" s="43"/>
    </row>
    <row r="262" spans="3:23">
      <c r="C262" s="42"/>
      <c r="D262" s="42"/>
      <c r="E262" s="42"/>
      <c r="F262" s="42"/>
      <c r="G262" s="42"/>
      <c r="H262" s="42"/>
      <c r="I262" s="42"/>
      <c r="J262" s="42"/>
      <c r="K262" s="42"/>
      <c r="L262" s="42"/>
      <c r="M262" s="42"/>
      <c r="N262" s="42"/>
      <c r="O262" s="42"/>
      <c r="P262" s="42"/>
      <c r="Q262" s="42"/>
      <c r="R262" s="42"/>
      <c r="S262" s="42"/>
      <c r="T262" s="49">
        <v>258</v>
      </c>
      <c r="U262" s="55" t="s">
        <v>161</v>
      </c>
      <c r="V262" s="42"/>
      <c r="W262" s="43"/>
    </row>
    <row r="263" spans="3:23">
      <c r="C263" s="42"/>
      <c r="D263" s="42"/>
      <c r="E263" s="42"/>
      <c r="F263" s="42"/>
      <c r="G263" s="42"/>
      <c r="H263" s="42"/>
      <c r="I263" s="42"/>
      <c r="J263" s="42"/>
      <c r="K263" s="42"/>
      <c r="L263" s="42"/>
      <c r="M263" s="42"/>
      <c r="N263" s="42"/>
      <c r="O263" s="42"/>
      <c r="P263" s="42"/>
      <c r="Q263" s="42"/>
      <c r="R263" s="42"/>
      <c r="S263" s="42"/>
      <c r="T263" s="49">
        <v>259</v>
      </c>
      <c r="U263" s="55" t="s">
        <v>161</v>
      </c>
      <c r="V263" s="42"/>
      <c r="W263" s="43"/>
    </row>
    <row r="264" spans="3:23">
      <c r="C264" s="42"/>
      <c r="D264" s="42"/>
      <c r="E264" s="42"/>
      <c r="F264" s="42"/>
      <c r="G264" s="42"/>
      <c r="H264" s="42"/>
      <c r="I264" s="42"/>
      <c r="J264" s="42"/>
      <c r="K264" s="42"/>
      <c r="L264" s="42"/>
      <c r="M264" s="42"/>
      <c r="N264" s="42"/>
      <c r="O264" s="42"/>
      <c r="P264" s="42"/>
      <c r="Q264" s="42"/>
      <c r="R264" s="42"/>
      <c r="S264" s="42"/>
      <c r="T264" s="49">
        <v>260</v>
      </c>
      <c r="U264" s="55" t="s">
        <v>161</v>
      </c>
      <c r="V264" s="42"/>
      <c r="W264" s="43"/>
    </row>
    <row r="265" spans="3:23">
      <c r="C265" s="42"/>
      <c r="D265" s="42"/>
      <c r="E265" s="42"/>
      <c r="F265" s="42"/>
      <c r="G265" s="42"/>
      <c r="H265" s="42"/>
      <c r="I265" s="42"/>
      <c r="J265" s="42"/>
      <c r="K265" s="42"/>
      <c r="L265" s="42"/>
      <c r="M265" s="42"/>
      <c r="N265" s="42"/>
      <c r="O265" s="42"/>
      <c r="P265" s="42"/>
      <c r="Q265" s="42"/>
      <c r="R265" s="42"/>
      <c r="S265" s="42"/>
      <c r="T265" s="49">
        <v>261</v>
      </c>
      <c r="U265" s="55" t="s">
        <v>161</v>
      </c>
      <c r="V265" s="42"/>
      <c r="W265" s="43"/>
    </row>
    <row r="266" spans="3:23">
      <c r="C266" s="42"/>
      <c r="D266" s="42"/>
      <c r="E266" s="42"/>
      <c r="F266" s="42"/>
      <c r="G266" s="42"/>
      <c r="H266" s="42"/>
      <c r="I266" s="42"/>
      <c r="J266" s="42"/>
      <c r="K266" s="42"/>
      <c r="L266" s="42"/>
      <c r="M266" s="42"/>
      <c r="N266" s="42"/>
      <c r="O266" s="42"/>
      <c r="P266" s="42"/>
      <c r="Q266" s="42"/>
      <c r="R266" s="42"/>
      <c r="S266" s="42"/>
      <c r="T266" s="49">
        <v>262</v>
      </c>
      <c r="U266" s="55" t="s">
        <v>161</v>
      </c>
      <c r="V266" s="42"/>
      <c r="W266" s="43"/>
    </row>
    <row r="267" spans="3:23">
      <c r="C267" s="42"/>
      <c r="D267" s="42"/>
      <c r="E267" s="42"/>
      <c r="F267" s="42"/>
      <c r="G267" s="42"/>
      <c r="H267" s="42"/>
      <c r="I267" s="42"/>
      <c r="J267" s="42"/>
      <c r="K267" s="42"/>
      <c r="L267" s="42"/>
      <c r="M267" s="42"/>
      <c r="N267" s="42"/>
      <c r="O267" s="42"/>
      <c r="P267" s="42"/>
      <c r="Q267" s="42"/>
      <c r="R267" s="42"/>
      <c r="S267" s="42"/>
      <c r="T267" s="49">
        <v>263</v>
      </c>
      <c r="U267" s="55" t="s">
        <v>161</v>
      </c>
      <c r="V267" s="42"/>
      <c r="W267" s="43"/>
    </row>
    <row r="268" spans="3:23">
      <c r="C268" s="42"/>
      <c r="D268" s="42"/>
      <c r="E268" s="42"/>
      <c r="F268" s="42"/>
      <c r="G268" s="42"/>
      <c r="H268" s="42"/>
      <c r="I268" s="42"/>
      <c r="J268" s="42"/>
      <c r="K268" s="42"/>
      <c r="L268" s="42"/>
      <c r="M268" s="42"/>
      <c r="N268" s="42"/>
      <c r="O268" s="42"/>
      <c r="P268" s="42"/>
      <c r="Q268" s="42"/>
      <c r="R268" s="42"/>
      <c r="S268" s="42"/>
      <c r="T268" s="49">
        <v>264</v>
      </c>
      <c r="U268" s="55" t="s">
        <v>161</v>
      </c>
      <c r="V268" s="42"/>
      <c r="W268" s="43"/>
    </row>
    <row r="269" spans="3:23">
      <c r="C269" s="42"/>
      <c r="D269" s="42"/>
      <c r="E269" s="42"/>
      <c r="F269" s="42"/>
      <c r="G269" s="42"/>
      <c r="H269" s="42"/>
      <c r="I269" s="42"/>
      <c r="J269" s="42"/>
      <c r="K269" s="42"/>
      <c r="L269" s="42"/>
      <c r="M269" s="42"/>
      <c r="N269" s="42"/>
      <c r="O269" s="42"/>
      <c r="P269" s="42"/>
      <c r="Q269" s="42"/>
      <c r="R269" s="42"/>
      <c r="S269" s="42"/>
      <c r="T269" s="49">
        <v>265</v>
      </c>
      <c r="U269" s="55" t="s">
        <v>161</v>
      </c>
      <c r="V269" s="42"/>
      <c r="W269" s="43"/>
    </row>
    <row r="270" spans="3:23">
      <c r="C270" s="42"/>
      <c r="D270" s="42"/>
      <c r="E270" s="42"/>
      <c r="F270" s="42"/>
      <c r="G270" s="42"/>
      <c r="H270" s="42"/>
      <c r="I270" s="42"/>
      <c r="J270" s="42"/>
      <c r="K270" s="42"/>
      <c r="L270" s="42"/>
      <c r="M270" s="42"/>
      <c r="N270" s="42"/>
      <c r="O270" s="42"/>
      <c r="P270" s="42"/>
      <c r="Q270" s="42"/>
      <c r="R270" s="42"/>
      <c r="S270" s="42"/>
      <c r="T270" s="49">
        <v>266</v>
      </c>
      <c r="U270" s="55" t="s">
        <v>161</v>
      </c>
      <c r="V270" s="42"/>
      <c r="W270" s="43"/>
    </row>
    <row r="271" spans="3:23">
      <c r="C271" s="42"/>
      <c r="D271" s="42"/>
      <c r="E271" s="42"/>
      <c r="F271" s="42"/>
      <c r="G271" s="42"/>
      <c r="H271" s="42"/>
      <c r="I271" s="42"/>
      <c r="J271" s="42"/>
      <c r="K271" s="42"/>
      <c r="L271" s="42"/>
      <c r="M271" s="42"/>
      <c r="N271" s="42"/>
      <c r="O271" s="42"/>
      <c r="P271" s="42"/>
      <c r="Q271" s="42"/>
      <c r="R271" s="42"/>
      <c r="S271" s="42"/>
      <c r="T271" s="49">
        <v>267</v>
      </c>
      <c r="U271" s="55" t="s">
        <v>161</v>
      </c>
      <c r="V271" s="42"/>
      <c r="W271" s="43"/>
    </row>
    <row r="272" spans="3:23">
      <c r="C272" s="42"/>
      <c r="D272" s="42"/>
      <c r="E272" s="42"/>
      <c r="F272" s="42"/>
      <c r="G272" s="42"/>
      <c r="H272" s="42"/>
      <c r="I272" s="42"/>
      <c r="J272" s="42"/>
      <c r="K272" s="42"/>
      <c r="L272" s="42"/>
      <c r="M272" s="42"/>
      <c r="N272" s="42"/>
      <c r="O272" s="42"/>
      <c r="P272" s="42"/>
      <c r="Q272" s="42"/>
      <c r="R272" s="42"/>
      <c r="S272" s="42"/>
      <c r="T272" s="49">
        <v>268</v>
      </c>
      <c r="U272" s="55" t="s">
        <v>161</v>
      </c>
      <c r="V272" s="42"/>
      <c r="W272" s="43"/>
    </row>
    <row r="273" spans="3:23">
      <c r="C273" s="42"/>
      <c r="D273" s="42"/>
      <c r="E273" s="42"/>
      <c r="F273" s="42"/>
      <c r="G273" s="42"/>
      <c r="H273" s="42"/>
      <c r="I273" s="42"/>
      <c r="J273" s="42"/>
      <c r="K273" s="42"/>
      <c r="L273" s="42"/>
      <c r="M273" s="42"/>
      <c r="N273" s="42"/>
      <c r="O273" s="42"/>
      <c r="P273" s="42"/>
      <c r="Q273" s="42"/>
      <c r="R273" s="42"/>
      <c r="S273" s="42"/>
      <c r="T273" s="49">
        <v>269</v>
      </c>
      <c r="U273" s="55" t="s">
        <v>161</v>
      </c>
      <c r="V273" s="42"/>
      <c r="W273" s="43"/>
    </row>
    <row r="274" spans="3:23">
      <c r="C274" s="42"/>
      <c r="D274" s="42"/>
      <c r="E274" s="42"/>
      <c r="F274" s="42"/>
      <c r="G274" s="42"/>
      <c r="H274" s="42"/>
      <c r="I274" s="42"/>
      <c r="J274" s="42"/>
      <c r="K274" s="42"/>
      <c r="L274" s="42"/>
      <c r="M274" s="42"/>
      <c r="N274" s="42"/>
      <c r="O274" s="42"/>
      <c r="P274" s="42"/>
      <c r="Q274" s="42"/>
      <c r="R274" s="42"/>
      <c r="S274" s="42"/>
      <c r="T274" s="49">
        <v>270</v>
      </c>
      <c r="U274" s="55" t="s">
        <v>161</v>
      </c>
      <c r="V274" s="42"/>
      <c r="W274" s="43"/>
    </row>
    <row r="275" spans="3:23">
      <c r="C275" s="42"/>
      <c r="D275" s="42"/>
      <c r="E275" s="42"/>
      <c r="F275" s="42"/>
      <c r="G275" s="42"/>
      <c r="H275" s="42"/>
      <c r="I275" s="42"/>
      <c r="J275" s="42"/>
      <c r="K275" s="42"/>
      <c r="L275" s="42"/>
      <c r="M275" s="42"/>
      <c r="N275" s="42"/>
      <c r="O275" s="42"/>
      <c r="P275" s="42"/>
      <c r="Q275" s="42"/>
      <c r="R275" s="42"/>
      <c r="S275" s="42"/>
      <c r="T275" s="49">
        <v>271</v>
      </c>
      <c r="U275" s="55" t="s">
        <v>161</v>
      </c>
      <c r="V275" s="42"/>
      <c r="W275" s="43"/>
    </row>
    <row r="276" spans="3:23">
      <c r="C276" s="42"/>
      <c r="D276" s="42"/>
      <c r="E276" s="42"/>
      <c r="F276" s="42"/>
      <c r="G276" s="42"/>
      <c r="H276" s="42"/>
      <c r="I276" s="42"/>
      <c r="J276" s="42"/>
      <c r="K276" s="42"/>
      <c r="L276" s="42"/>
      <c r="M276" s="42"/>
      <c r="N276" s="42"/>
      <c r="O276" s="42"/>
      <c r="P276" s="42"/>
      <c r="Q276" s="42"/>
      <c r="R276" s="42"/>
      <c r="S276" s="42"/>
      <c r="T276" s="49">
        <v>272</v>
      </c>
      <c r="U276" s="55" t="s">
        <v>161</v>
      </c>
      <c r="V276" s="42"/>
      <c r="W276" s="43"/>
    </row>
    <row r="277" spans="3:23">
      <c r="C277" s="42"/>
      <c r="D277" s="42"/>
      <c r="E277" s="42"/>
      <c r="F277" s="42"/>
      <c r="G277" s="42"/>
      <c r="H277" s="42"/>
      <c r="I277" s="42"/>
      <c r="J277" s="42"/>
      <c r="K277" s="42"/>
      <c r="L277" s="42"/>
      <c r="M277" s="42"/>
      <c r="N277" s="42"/>
      <c r="O277" s="42"/>
      <c r="P277" s="42"/>
      <c r="Q277" s="42"/>
      <c r="R277" s="42"/>
      <c r="S277" s="42"/>
      <c r="T277" s="49">
        <v>273</v>
      </c>
      <c r="U277" s="55" t="s">
        <v>161</v>
      </c>
      <c r="V277" s="42"/>
      <c r="W277" s="43"/>
    </row>
    <row r="278" spans="3:23">
      <c r="C278" s="42"/>
      <c r="D278" s="42"/>
      <c r="E278" s="42"/>
      <c r="F278" s="42"/>
      <c r="G278" s="42"/>
      <c r="H278" s="42"/>
      <c r="I278" s="42"/>
      <c r="J278" s="42"/>
      <c r="K278" s="42"/>
      <c r="L278" s="42"/>
      <c r="M278" s="42"/>
      <c r="N278" s="42"/>
      <c r="O278" s="42"/>
      <c r="P278" s="42"/>
      <c r="Q278" s="42"/>
      <c r="R278" s="42"/>
      <c r="S278" s="42"/>
      <c r="T278" s="49">
        <v>274</v>
      </c>
      <c r="U278" s="55" t="s">
        <v>161</v>
      </c>
      <c r="V278" s="42"/>
      <c r="W278" s="43"/>
    </row>
    <row r="279" spans="3:23">
      <c r="C279" s="42"/>
      <c r="D279" s="42"/>
      <c r="E279" s="42"/>
      <c r="F279" s="42"/>
      <c r="G279" s="42"/>
      <c r="H279" s="42"/>
      <c r="I279" s="42"/>
      <c r="J279" s="42"/>
      <c r="K279" s="42"/>
      <c r="L279" s="42"/>
      <c r="M279" s="42"/>
      <c r="N279" s="42"/>
      <c r="O279" s="42"/>
      <c r="P279" s="42"/>
      <c r="Q279" s="42"/>
      <c r="R279" s="42"/>
      <c r="S279" s="42"/>
      <c r="T279" s="49">
        <v>275</v>
      </c>
      <c r="U279" s="55" t="s">
        <v>161</v>
      </c>
      <c r="V279" s="42"/>
      <c r="W279" s="43"/>
    </row>
    <row r="280" spans="3:23">
      <c r="C280" s="42"/>
      <c r="D280" s="42"/>
      <c r="E280" s="42"/>
      <c r="F280" s="42"/>
      <c r="G280" s="42"/>
      <c r="H280" s="42"/>
      <c r="I280" s="42"/>
      <c r="J280" s="42"/>
      <c r="K280" s="42"/>
      <c r="L280" s="42"/>
      <c r="M280" s="42"/>
      <c r="N280" s="42"/>
      <c r="O280" s="42"/>
      <c r="P280" s="42"/>
      <c r="Q280" s="42"/>
      <c r="R280" s="42"/>
      <c r="S280" s="42"/>
      <c r="T280" s="49">
        <v>276</v>
      </c>
      <c r="U280" s="55" t="s">
        <v>161</v>
      </c>
      <c r="V280" s="42"/>
      <c r="W280" s="43"/>
    </row>
    <row r="281" spans="3:23">
      <c r="C281" s="42"/>
      <c r="D281" s="42"/>
      <c r="E281" s="42"/>
      <c r="F281" s="42"/>
      <c r="G281" s="42"/>
      <c r="H281" s="42"/>
      <c r="I281" s="42"/>
      <c r="J281" s="42"/>
      <c r="K281" s="42"/>
      <c r="L281" s="42"/>
      <c r="M281" s="42"/>
      <c r="N281" s="42"/>
      <c r="O281" s="42"/>
      <c r="P281" s="42"/>
      <c r="Q281" s="42"/>
      <c r="R281" s="42"/>
      <c r="S281" s="42"/>
      <c r="T281" s="49">
        <v>277</v>
      </c>
      <c r="U281" s="55" t="s">
        <v>161</v>
      </c>
      <c r="V281" s="42"/>
      <c r="W281" s="43"/>
    </row>
    <row r="282" spans="3:23">
      <c r="C282" s="42"/>
      <c r="D282" s="42"/>
      <c r="E282" s="42"/>
      <c r="F282" s="42"/>
      <c r="G282" s="42"/>
      <c r="H282" s="42"/>
      <c r="I282" s="42"/>
      <c r="J282" s="42"/>
      <c r="K282" s="42"/>
      <c r="L282" s="42"/>
      <c r="M282" s="42"/>
      <c r="N282" s="42"/>
      <c r="O282" s="42"/>
      <c r="P282" s="42"/>
      <c r="Q282" s="42"/>
      <c r="R282" s="42"/>
      <c r="S282" s="42"/>
      <c r="T282" s="49">
        <v>278</v>
      </c>
      <c r="U282" s="55" t="s">
        <v>161</v>
      </c>
      <c r="V282" s="42"/>
      <c r="W282" s="43"/>
    </row>
    <row r="283" spans="3:23">
      <c r="C283" s="42"/>
      <c r="D283" s="42"/>
      <c r="E283" s="42"/>
      <c r="F283" s="42"/>
      <c r="G283" s="42"/>
      <c r="H283" s="42"/>
      <c r="I283" s="42"/>
      <c r="J283" s="42"/>
      <c r="K283" s="42"/>
      <c r="L283" s="42"/>
      <c r="M283" s="42"/>
      <c r="N283" s="42"/>
      <c r="O283" s="42"/>
      <c r="P283" s="42"/>
      <c r="Q283" s="42"/>
      <c r="R283" s="42"/>
      <c r="S283" s="42"/>
      <c r="T283" s="49">
        <v>279</v>
      </c>
      <c r="U283" s="55" t="s">
        <v>161</v>
      </c>
      <c r="V283" s="42"/>
      <c r="W283" s="43"/>
    </row>
    <row r="284" spans="3:23">
      <c r="C284" s="42"/>
      <c r="D284" s="42"/>
      <c r="E284" s="42"/>
      <c r="F284" s="42"/>
      <c r="G284" s="42"/>
      <c r="H284" s="42"/>
      <c r="I284" s="42"/>
      <c r="J284" s="42"/>
      <c r="K284" s="42"/>
      <c r="L284" s="42"/>
      <c r="M284" s="42"/>
      <c r="N284" s="42"/>
      <c r="O284" s="42"/>
      <c r="P284" s="42"/>
      <c r="Q284" s="42"/>
      <c r="R284" s="42"/>
      <c r="S284" s="42"/>
      <c r="T284" s="49">
        <v>280</v>
      </c>
      <c r="U284" s="55" t="s">
        <v>161</v>
      </c>
      <c r="V284" s="42"/>
      <c r="W284" s="43"/>
    </row>
    <row r="285" spans="3:23">
      <c r="C285" s="42"/>
      <c r="D285" s="42"/>
      <c r="E285" s="42"/>
      <c r="F285" s="42"/>
      <c r="G285" s="42"/>
      <c r="H285" s="42"/>
      <c r="I285" s="42"/>
      <c r="J285" s="42"/>
      <c r="K285" s="42"/>
      <c r="L285" s="42"/>
      <c r="M285" s="42"/>
      <c r="N285" s="42"/>
      <c r="O285" s="42"/>
      <c r="P285" s="42"/>
      <c r="Q285" s="42"/>
      <c r="R285" s="42"/>
      <c r="S285" s="42"/>
      <c r="T285" s="49">
        <v>281</v>
      </c>
      <c r="U285" s="55" t="s">
        <v>161</v>
      </c>
      <c r="V285" s="42"/>
      <c r="W285" s="43"/>
    </row>
    <row r="286" spans="3:23">
      <c r="C286" s="42"/>
      <c r="D286" s="42"/>
      <c r="E286" s="42"/>
      <c r="F286" s="42"/>
      <c r="G286" s="42"/>
      <c r="H286" s="42"/>
      <c r="I286" s="42"/>
      <c r="J286" s="42"/>
      <c r="K286" s="42"/>
      <c r="L286" s="42"/>
      <c r="M286" s="42"/>
      <c r="N286" s="42"/>
      <c r="O286" s="42"/>
      <c r="P286" s="42"/>
      <c r="Q286" s="42"/>
      <c r="R286" s="42"/>
      <c r="S286" s="42"/>
      <c r="T286" s="49">
        <v>282</v>
      </c>
      <c r="U286" s="55" t="s">
        <v>161</v>
      </c>
      <c r="V286" s="42"/>
      <c r="W286" s="43"/>
    </row>
    <row r="287" spans="3:23">
      <c r="C287" s="42"/>
      <c r="D287" s="42"/>
      <c r="E287" s="42"/>
      <c r="F287" s="42"/>
      <c r="G287" s="42"/>
      <c r="H287" s="42"/>
      <c r="I287" s="42"/>
      <c r="J287" s="42"/>
      <c r="K287" s="42"/>
      <c r="L287" s="42"/>
      <c r="M287" s="42"/>
      <c r="N287" s="42"/>
      <c r="O287" s="42"/>
      <c r="P287" s="42"/>
      <c r="Q287" s="42"/>
      <c r="R287" s="42"/>
      <c r="S287" s="42"/>
      <c r="T287" s="49">
        <v>283</v>
      </c>
      <c r="U287" s="55" t="s">
        <v>161</v>
      </c>
      <c r="V287" s="42"/>
      <c r="W287" s="43"/>
    </row>
    <row r="288" spans="3:23">
      <c r="C288" s="42"/>
      <c r="D288" s="42"/>
      <c r="E288" s="42"/>
      <c r="F288" s="42"/>
      <c r="G288" s="42"/>
      <c r="H288" s="42"/>
      <c r="I288" s="42"/>
      <c r="J288" s="42"/>
      <c r="K288" s="42"/>
      <c r="L288" s="42"/>
      <c r="M288" s="42"/>
      <c r="N288" s="42"/>
      <c r="O288" s="42"/>
      <c r="P288" s="42"/>
      <c r="Q288" s="42"/>
      <c r="R288" s="42"/>
      <c r="S288" s="42"/>
      <c r="T288" s="49">
        <v>284</v>
      </c>
      <c r="U288" s="55" t="s">
        <v>161</v>
      </c>
      <c r="V288" s="42"/>
      <c r="W288" s="43"/>
    </row>
    <row r="289" spans="3:23">
      <c r="C289" s="42"/>
      <c r="D289" s="42"/>
      <c r="E289" s="42"/>
      <c r="F289" s="42"/>
      <c r="G289" s="42"/>
      <c r="H289" s="42"/>
      <c r="I289" s="42"/>
      <c r="J289" s="42"/>
      <c r="K289" s="42"/>
      <c r="L289" s="42"/>
      <c r="M289" s="42"/>
      <c r="N289" s="42"/>
      <c r="O289" s="42"/>
      <c r="P289" s="42"/>
      <c r="Q289" s="42"/>
      <c r="R289" s="42"/>
      <c r="S289" s="42"/>
      <c r="T289" s="49">
        <v>285</v>
      </c>
      <c r="U289" s="55" t="s">
        <v>161</v>
      </c>
      <c r="V289" s="42"/>
      <c r="W289" s="43"/>
    </row>
    <row r="290" spans="3:23">
      <c r="C290" s="42"/>
      <c r="D290" s="42"/>
      <c r="E290" s="42"/>
      <c r="F290" s="42"/>
      <c r="G290" s="42"/>
      <c r="H290" s="42"/>
      <c r="I290" s="42"/>
      <c r="J290" s="42"/>
      <c r="K290" s="42"/>
      <c r="L290" s="42"/>
      <c r="M290" s="42"/>
      <c r="N290" s="42"/>
      <c r="O290" s="42"/>
      <c r="P290" s="42"/>
      <c r="Q290" s="42"/>
      <c r="R290" s="42"/>
      <c r="S290" s="42"/>
      <c r="T290" s="49">
        <v>286</v>
      </c>
      <c r="U290" s="55" t="s">
        <v>161</v>
      </c>
      <c r="V290" s="42"/>
      <c r="W290" s="43"/>
    </row>
    <row r="291" spans="3:23">
      <c r="C291" s="42"/>
      <c r="D291" s="42"/>
      <c r="E291" s="42"/>
      <c r="F291" s="42"/>
      <c r="G291" s="42"/>
      <c r="H291" s="42"/>
      <c r="I291" s="42"/>
      <c r="J291" s="42"/>
      <c r="K291" s="42"/>
      <c r="L291" s="42"/>
      <c r="M291" s="42"/>
      <c r="N291" s="42"/>
      <c r="O291" s="42"/>
      <c r="P291" s="42"/>
      <c r="Q291" s="42"/>
      <c r="R291" s="42"/>
      <c r="S291" s="42"/>
      <c r="T291" s="49">
        <v>287</v>
      </c>
      <c r="U291" s="55" t="s">
        <v>161</v>
      </c>
      <c r="V291" s="42"/>
      <c r="W291" s="43"/>
    </row>
    <row r="292" spans="3:23">
      <c r="C292" s="42"/>
      <c r="D292" s="42"/>
      <c r="E292" s="42"/>
      <c r="F292" s="42"/>
      <c r="G292" s="42"/>
      <c r="H292" s="42"/>
      <c r="I292" s="42"/>
      <c r="J292" s="42"/>
      <c r="K292" s="42"/>
      <c r="L292" s="42"/>
      <c r="M292" s="42"/>
      <c r="N292" s="42"/>
      <c r="O292" s="42"/>
      <c r="P292" s="42"/>
      <c r="Q292" s="42"/>
      <c r="R292" s="42"/>
      <c r="S292" s="42"/>
      <c r="T292" s="49">
        <v>288</v>
      </c>
      <c r="U292" s="55" t="s">
        <v>161</v>
      </c>
      <c r="V292" s="42"/>
      <c r="W292" s="43"/>
    </row>
    <row r="293" spans="3:23">
      <c r="C293" s="42"/>
      <c r="D293" s="42"/>
      <c r="E293" s="42"/>
      <c r="F293" s="42"/>
      <c r="G293" s="42"/>
      <c r="H293" s="42"/>
      <c r="I293" s="42"/>
      <c r="J293" s="42"/>
      <c r="K293" s="42"/>
      <c r="L293" s="42"/>
      <c r="M293" s="42"/>
      <c r="N293" s="42"/>
      <c r="O293" s="42"/>
      <c r="P293" s="42"/>
      <c r="Q293" s="42"/>
      <c r="R293" s="42"/>
      <c r="S293" s="42"/>
      <c r="T293" s="49">
        <v>289</v>
      </c>
      <c r="U293" s="55" t="s">
        <v>161</v>
      </c>
      <c r="V293" s="42"/>
      <c r="W293" s="43"/>
    </row>
    <row r="294" spans="3:23">
      <c r="C294" s="42"/>
      <c r="D294" s="42"/>
      <c r="E294" s="42"/>
      <c r="F294" s="42"/>
      <c r="G294" s="42"/>
      <c r="H294" s="42"/>
      <c r="I294" s="42"/>
      <c r="J294" s="42"/>
      <c r="K294" s="42"/>
      <c r="L294" s="42"/>
      <c r="M294" s="42"/>
      <c r="N294" s="42"/>
      <c r="O294" s="42"/>
      <c r="P294" s="42"/>
      <c r="Q294" s="42"/>
      <c r="R294" s="42"/>
      <c r="S294" s="42"/>
      <c r="T294" s="49">
        <v>290</v>
      </c>
      <c r="U294" s="55" t="s">
        <v>161</v>
      </c>
      <c r="V294" s="42"/>
      <c r="W294" s="43"/>
    </row>
    <row r="295" spans="3:23">
      <c r="C295" s="42"/>
      <c r="D295" s="42"/>
      <c r="E295" s="42"/>
      <c r="F295" s="42"/>
      <c r="G295" s="42"/>
      <c r="H295" s="42"/>
      <c r="I295" s="42"/>
      <c r="J295" s="42"/>
      <c r="K295" s="42"/>
      <c r="L295" s="42"/>
      <c r="M295" s="42"/>
      <c r="N295" s="42"/>
      <c r="O295" s="42"/>
      <c r="P295" s="42"/>
      <c r="Q295" s="42"/>
      <c r="R295" s="42"/>
      <c r="S295" s="42"/>
      <c r="T295" s="49">
        <v>291</v>
      </c>
      <c r="U295" s="55" t="s">
        <v>161</v>
      </c>
      <c r="V295" s="42"/>
      <c r="W295" s="43"/>
    </row>
    <row r="296" spans="3:23">
      <c r="C296" s="42"/>
      <c r="D296" s="42"/>
      <c r="E296" s="42"/>
      <c r="F296" s="42"/>
      <c r="G296" s="42"/>
      <c r="H296" s="42"/>
      <c r="I296" s="42"/>
      <c r="J296" s="42"/>
      <c r="K296" s="42"/>
      <c r="L296" s="42"/>
      <c r="M296" s="42"/>
      <c r="N296" s="42"/>
      <c r="O296" s="42"/>
      <c r="P296" s="42"/>
      <c r="Q296" s="42"/>
      <c r="R296" s="42"/>
      <c r="S296" s="42"/>
      <c r="T296" s="49">
        <v>292</v>
      </c>
      <c r="U296" s="55" t="s">
        <v>161</v>
      </c>
      <c r="V296" s="42"/>
      <c r="W296" s="43"/>
    </row>
    <row r="297" spans="3:23">
      <c r="C297" s="42"/>
      <c r="D297" s="42"/>
      <c r="E297" s="42"/>
      <c r="F297" s="42"/>
      <c r="G297" s="42"/>
      <c r="H297" s="42"/>
      <c r="I297" s="42"/>
      <c r="J297" s="42"/>
      <c r="K297" s="42"/>
      <c r="L297" s="42"/>
      <c r="M297" s="42"/>
      <c r="N297" s="42"/>
      <c r="O297" s="42"/>
      <c r="P297" s="42"/>
      <c r="Q297" s="42"/>
      <c r="R297" s="42"/>
      <c r="S297" s="42"/>
      <c r="T297" s="49">
        <v>293</v>
      </c>
      <c r="U297" s="55" t="s">
        <v>161</v>
      </c>
      <c r="V297" s="42"/>
      <c r="W297" s="43"/>
    </row>
    <row r="298" spans="3:23">
      <c r="C298" s="42"/>
      <c r="D298" s="42"/>
      <c r="E298" s="42"/>
      <c r="F298" s="42"/>
      <c r="G298" s="42"/>
      <c r="H298" s="42"/>
      <c r="I298" s="42"/>
      <c r="J298" s="42"/>
      <c r="K298" s="42"/>
      <c r="L298" s="42"/>
      <c r="M298" s="42"/>
      <c r="N298" s="42"/>
      <c r="O298" s="42"/>
      <c r="P298" s="42"/>
      <c r="Q298" s="42"/>
      <c r="R298" s="42"/>
      <c r="S298" s="42"/>
      <c r="T298" s="49">
        <v>294</v>
      </c>
      <c r="U298" s="55" t="s">
        <v>161</v>
      </c>
      <c r="V298" s="42"/>
      <c r="W298" s="43"/>
    </row>
    <row r="299" spans="3:23">
      <c r="C299" s="42"/>
      <c r="D299" s="42"/>
      <c r="E299" s="42"/>
      <c r="F299" s="42"/>
      <c r="G299" s="42"/>
      <c r="H299" s="42"/>
      <c r="I299" s="42"/>
      <c r="J299" s="42"/>
      <c r="K299" s="42"/>
      <c r="L299" s="42"/>
      <c r="M299" s="42"/>
      <c r="N299" s="42"/>
      <c r="O299" s="42"/>
      <c r="P299" s="42"/>
      <c r="Q299" s="42"/>
      <c r="R299" s="42"/>
      <c r="S299" s="42"/>
      <c r="T299" s="49">
        <v>295</v>
      </c>
      <c r="U299" s="55" t="s">
        <v>161</v>
      </c>
      <c r="V299" s="42"/>
      <c r="W299" s="43"/>
    </row>
    <row r="300" spans="3:23">
      <c r="C300" s="42"/>
      <c r="D300" s="42"/>
      <c r="E300" s="42"/>
      <c r="F300" s="42"/>
      <c r="G300" s="42"/>
      <c r="H300" s="42"/>
      <c r="I300" s="42"/>
      <c r="J300" s="42"/>
      <c r="K300" s="42"/>
      <c r="L300" s="42"/>
      <c r="M300" s="42"/>
      <c r="N300" s="42"/>
      <c r="O300" s="42"/>
      <c r="P300" s="42"/>
      <c r="Q300" s="42"/>
      <c r="R300" s="42"/>
      <c r="S300" s="42"/>
      <c r="T300" s="49">
        <v>296</v>
      </c>
      <c r="U300" s="55" t="s">
        <v>161</v>
      </c>
      <c r="V300" s="42"/>
      <c r="W300" s="43"/>
    </row>
    <row r="301" spans="3:23">
      <c r="C301" s="42"/>
      <c r="D301" s="42"/>
      <c r="E301" s="42"/>
      <c r="F301" s="42"/>
      <c r="G301" s="42"/>
      <c r="H301" s="42"/>
      <c r="I301" s="42"/>
      <c r="J301" s="42"/>
      <c r="K301" s="42"/>
      <c r="L301" s="42"/>
      <c r="M301" s="42"/>
      <c r="N301" s="42"/>
      <c r="O301" s="42"/>
      <c r="P301" s="42"/>
      <c r="Q301" s="42"/>
      <c r="R301" s="42"/>
      <c r="S301" s="42"/>
      <c r="T301" s="49">
        <v>297</v>
      </c>
      <c r="U301" s="55" t="s">
        <v>161</v>
      </c>
      <c r="V301" s="42"/>
      <c r="W301" s="43"/>
    </row>
    <row r="302" spans="3:23">
      <c r="C302" s="42"/>
      <c r="D302" s="42"/>
      <c r="E302" s="42"/>
      <c r="F302" s="42"/>
      <c r="G302" s="42"/>
      <c r="H302" s="42"/>
      <c r="I302" s="42"/>
      <c r="J302" s="42"/>
      <c r="K302" s="42"/>
      <c r="L302" s="42"/>
      <c r="M302" s="42"/>
      <c r="N302" s="42"/>
      <c r="O302" s="42"/>
      <c r="P302" s="42"/>
      <c r="Q302" s="42"/>
      <c r="R302" s="42"/>
      <c r="S302" s="42"/>
      <c r="T302" s="49">
        <v>298</v>
      </c>
      <c r="U302" s="55" t="s">
        <v>161</v>
      </c>
      <c r="V302" s="42"/>
      <c r="W302" s="43"/>
    </row>
    <row r="303" spans="3:23">
      <c r="C303" s="42"/>
      <c r="D303" s="42"/>
      <c r="E303" s="42"/>
      <c r="F303" s="42"/>
      <c r="G303" s="42"/>
      <c r="H303" s="42"/>
      <c r="I303" s="42"/>
      <c r="J303" s="42"/>
      <c r="K303" s="42"/>
      <c r="L303" s="42"/>
      <c r="M303" s="42"/>
      <c r="N303" s="42"/>
      <c r="O303" s="42"/>
      <c r="P303" s="42"/>
      <c r="Q303" s="42"/>
      <c r="R303" s="42"/>
      <c r="S303" s="42"/>
      <c r="T303" s="49">
        <v>299</v>
      </c>
      <c r="U303" s="55" t="s">
        <v>161</v>
      </c>
      <c r="V303" s="42"/>
      <c r="W303" s="43"/>
    </row>
    <row r="304" spans="3:23">
      <c r="C304" s="42"/>
      <c r="D304" s="42"/>
      <c r="E304" s="42"/>
      <c r="F304" s="42"/>
      <c r="G304" s="42"/>
      <c r="H304" s="42"/>
      <c r="I304" s="42"/>
      <c r="J304" s="42"/>
      <c r="K304" s="42"/>
      <c r="L304" s="42"/>
      <c r="M304" s="42"/>
      <c r="N304" s="42"/>
      <c r="O304" s="42"/>
      <c r="P304" s="42"/>
      <c r="Q304" s="42"/>
      <c r="R304" s="42"/>
      <c r="S304" s="42"/>
      <c r="T304" s="49">
        <v>300</v>
      </c>
      <c r="U304" s="55" t="s">
        <v>161</v>
      </c>
      <c r="V304" s="42"/>
      <c r="W304" s="43"/>
    </row>
    <row r="305" spans="3:23">
      <c r="C305" s="42"/>
      <c r="D305" s="42"/>
      <c r="E305" s="42"/>
      <c r="F305" s="42"/>
      <c r="G305" s="42"/>
      <c r="H305" s="42"/>
      <c r="I305" s="42"/>
      <c r="J305" s="42"/>
      <c r="K305" s="42"/>
      <c r="L305" s="42"/>
      <c r="M305" s="42"/>
      <c r="N305" s="42"/>
      <c r="O305" s="42"/>
      <c r="P305" s="42"/>
      <c r="Q305" s="42"/>
      <c r="R305" s="42"/>
      <c r="S305" s="42"/>
      <c r="T305" s="49">
        <v>301</v>
      </c>
      <c r="U305" s="55" t="s">
        <v>161</v>
      </c>
      <c r="V305" s="42"/>
      <c r="W305" s="43"/>
    </row>
    <row r="306" spans="3:23">
      <c r="C306" s="42"/>
      <c r="D306" s="42"/>
      <c r="E306" s="42"/>
      <c r="F306" s="42"/>
      <c r="G306" s="42"/>
      <c r="H306" s="42"/>
      <c r="I306" s="42"/>
      <c r="J306" s="42"/>
      <c r="K306" s="42"/>
      <c r="L306" s="42"/>
      <c r="M306" s="42"/>
      <c r="N306" s="42"/>
      <c r="O306" s="42"/>
      <c r="P306" s="42"/>
      <c r="Q306" s="42"/>
      <c r="R306" s="42"/>
      <c r="S306" s="42"/>
      <c r="T306" s="49">
        <v>302</v>
      </c>
      <c r="U306" s="55" t="s">
        <v>161</v>
      </c>
      <c r="V306" s="42"/>
      <c r="W306" s="43"/>
    </row>
    <row r="307" spans="3:23">
      <c r="C307" s="42"/>
      <c r="D307" s="42"/>
      <c r="E307" s="42"/>
      <c r="F307" s="42"/>
      <c r="G307" s="42"/>
      <c r="H307" s="42"/>
      <c r="I307" s="42"/>
      <c r="J307" s="42"/>
      <c r="K307" s="42"/>
      <c r="L307" s="42"/>
      <c r="M307" s="42"/>
      <c r="N307" s="42"/>
      <c r="O307" s="42"/>
      <c r="P307" s="42"/>
      <c r="Q307" s="42"/>
      <c r="R307" s="42"/>
      <c r="S307" s="42"/>
      <c r="T307" s="49">
        <v>303</v>
      </c>
      <c r="U307" s="55" t="s">
        <v>161</v>
      </c>
      <c r="V307" s="42"/>
      <c r="W307" s="43"/>
    </row>
    <row r="308" spans="3:23">
      <c r="C308" s="42"/>
      <c r="D308" s="42"/>
      <c r="E308" s="42"/>
      <c r="F308" s="42"/>
      <c r="G308" s="42"/>
      <c r="H308" s="42"/>
      <c r="I308" s="42"/>
      <c r="J308" s="42"/>
      <c r="K308" s="42"/>
      <c r="L308" s="42"/>
      <c r="M308" s="42"/>
      <c r="N308" s="42"/>
      <c r="O308" s="42"/>
      <c r="P308" s="42"/>
      <c r="Q308" s="42"/>
      <c r="R308" s="42"/>
      <c r="S308" s="42"/>
      <c r="T308" s="49">
        <v>304</v>
      </c>
      <c r="U308" s="55" t="s">
        <v>161</v>
      </c>
      <c r="V308" s="42"/>
      <c r="W308" s="43"/>
    </row>
    <row r="309" spans="3:23">
      <c r="C309" s="42"/>
      <c r="D309" s="42"/>
      <c r="E309" s="42"/>
      <c r="F309" s="42"/>
      <c r="G309" s="42"/>
      <c r="H309" s="42"/>
      <c r="I309" s="42"/>
      <c r="J309" s="42"/>
      <c r="K309" s="42"/>
      <c r="L309" s="42"/>
      <c r="M309" s="42"/>
      <c r="N309" s="42"/>
      <c r="O309" s="42"/>
      <c r="P309" s="42"/>
      <c r="Q309" s="42"/>
      <c r="R309" s="42"/>
      <c r="S309" s="42"/>
      <c r="T309" s="49">
        <v>305</v>
      </c>
      <c r="U309" s="55" t="s">
        <v>161</v>
      </c>
      <c r="V309" s="42"/>
      <c r="W309" s="43"/>
    </row>
    <row r="310" spans="3:23">
      <c r="C310" s="42"/>
      <c r="D310" s="42"/>
      <c r="E310" s="42"/>
      <c r="F310" s="42"/>
      <c r="G310" s="42"/>
      <c r="H310" s="42"/>
      <c r="I310" s="42"/>
      <c r="J310" s="42"/>
      <c r="K310" s="42"/>
      <c r="L310" s="42"/>
      <c r="M310" s="42"/>
      <c r="N310" s="42"/>
      <c r="O310" s="42"/>
      <c r="P310" s="42"/>
      <c r="Q310" s="42"/>
      <c r="R310" s="42"/>
      <c r="S310" s="42"/>
      <c r="T310" s="49">
        <v>306</v>
      </c>
      <c r="U310" s="55" t="s">
        <v>161</v>
      </c>
      <c r="V310" s="42"/>
      <c r="W310" s="43"/>
    </row>
    <row r="311" spans="3:23">
      <c r="C311" s="42"/>
      <c r="D311" s="42"/>
      <c r="E311" s="42"/>
      <c r="F311" s="42"/>
      <c r="G311" s="42"/>
      <c r="H311" s="42"/>
      <c r="I311" s="42"/>
      <c r="J311" s="42"/>
      <c r="K311" s="42"/>
      <c r="L311" s="42"/>
      <c r="M311" s="42"/>
      <c r="N311" s="42"/>
      <c r="O311" s="42"/>
      <c r="P311" s="42"/>
      <c r="Q311" s="42"/>
      <c r="R311" s="42"/>
      <c r="S311" s="42"/>
      <c r="T311" s="49">
        <v>307</v>
      </c>
      <c r="U311" s="55" t="s">
        <v>161</v>
      </c>
      <c r="V311" s="42"/>
      <c r="W311" s="43"/>
    </row>
    <row r="312" spans="3:23">
      <c r="C312" s="42"/>
      <c r="D312" s="42"/>
      <c r="E312" s="42"/>
      <c r="F312" s="42"/>
      <c r="G312" s="42"/>
      <c r="H312" s="42"/>
      <c r="I312" s="42"/>
      <c r="J312" s="42"/>
      <c r="K312" s="42"/>
      <c r="L312" s="42"/>
      <c r="M312" s="42"/>
      <c r="N312" s="42"/>
      <c r="O312" s="42"/>
      <c r="P312" s="42"/>
      <c r="Q312" s="42"/>
      <c r="R312" s="42"/>
      <c r="S312" s="42"/>
      <c r="T312" s="49">
        <v>308</v>
      </c>
      <c r="U312" s="55" t="s">
        <v>161</v>
      </c>
      <c r="V312" s="42"/>
      <c r="W312" s="43"/>
    </row>
    <row r="313" spans="3:23">
      <c r="C313" s="42"/>
      <c r="D313" s="42"/>
      <c r="E313" s="42"/>
      <c r="F313" s="42"/>
      <c r="G313" s="42"/>
      <c r="H313" s="42"/>
      <c r="I313" s="42"/>
      <c r="J313" s="42"/>
      <c r="K313" s="42"/>
      <c r="L313" s="42"/>
      <c r="M313" s="42"/>
      <c r="N313" s="42"/>
      <c r="O313" s="42"/>
      <c r="P313" s="42"/>
      <c r="Q313" s="42"/>
      <c r="R313" s="42"/>
      <c r="S313" s="42"/>
      <c r="T313" s="49">
        <v>309</v>
      </c>
      <c r="U313" s="55" t="s">
        <v>161</v>
      </c>
      <c r="V313" s="42"/>
      <c r="W313" s="43"/>
    </row>
    <row r="314" spans="3:23">
      <c r="C314" s="42"/>
      <c r="D314" s="42"/>
      <c r="E314" s="42"/>
      <c r="F314" s="42"/>
      <c r="G314" s="42"/>
      <c r="H314" s="42"/>
      <c r="I314" s="42"/>
      <c r="J314" s="42"/>
      <c r="K314" s="42"/>
      <c r="L314" s="42"/>
      <c r="M314" s="42"/>
      <c r="N314" s="42"/>
      <c r="O314" s="42"/>
      <c r="P314" s="42"/>
      <c r="Q314" s="42"/>
      <c r="R314" s="42"/>
      <c r="S314" s="42"/>
      <c r="T314" s="49">
        <v>310</v>
      </c>
      <c r="U314" s="55" t="s">
        <v>161</v>
      </c>
      <c r="V314" s="42"/>
      <c r="W314" s="43"/>
    </row>
    <row r="315" spans="3:23">
      <c r="C315" s="42"/>
      <c r="D315" s="42"/>
      <c r="E315" s="42"/>
      <c r="F315" s="42"/>
      <c r="G315" s="42"/>
      <c r="H315" s="42"/>
      <c r="I315" s="42"/>
      <c r="J315" s="42"/>
      <c r="K315" s="42"/>
      <c r="L315" s="42"/>
      <c r="M315" s="42"/>
      <c r="N315" s="42"/>
      <c r="O315" s="42"/>
      <c r="P315" s="42"/>
      <c r="Q315" s="42"/>
      <c r="R315" s="42"/>
      <c r="S315" s="42"/>
      <c r="T315" s="49">
        <v>311</v>
      </c>
      <c r="U315" s="55" t="s">
        <v>161</v>
      </c>
      <c r="V315" s="42"/>
      <c r="W315" s="43"/>
    </row>
    <row r="316" spans="3:23">
      <c r="C316" s="42"/>
      <c r="D316" s="42"/>
      <c r="E316" s="42"/>
      <c r="F316" s="42"/>
      <c r="G316" s="42"/>
      <c r="H316" s="42"/>
      <c r="I316" s="42"/>
      <c r="J316" s="42"/>
      <c r="K316" s="42"/>
      <c r="L316" s="42"/>
      <c r="M316" s="42"/>
      <c r="N316" s="42"/>
      <c r="O316" s="42"/>
      <c r="P316" s="42"/>
      <c r="Q316" s="42"/>
      <c r="R316" s="42"/>
      <c r="S316" s="42"/>
      <c r="T316" s="49">
        <v>312</v>
      </c>
      <c r="U316" s="55" t="s">
        <v>161</v>
      </c>
      <c r="V316" s="42"/>
      <c r="W316" s="43"/>
    </row>
    <row r="317" spans="3:23">
      <c r="C317" s="42"/>
      <c r="D317" s="42"/>
      <c r="E317" s="42"/>
      <c r="F317" s="42"/>
      <c r="G317" s="42"/>
      <c r="H317" s="42"/>
      <c r="I317" s="42"/>
      <c r="J317" s="42"/>
      <c r="K317" s="42"/>
      <c r="L317" s="42"/>
      <c r="M317" s="42"/>
      <c r="N317" s="42"/>
      <c r="O317" s="42"/>
      <c r="P317" s="42"/>
      <c r="Q317" s="42"/>
      <c r="R317" s="42"/>
      <c r="S317" s="42"/>
      <c r="T317" s="49">
        <v>313</v>
      </c>
      <c r="U317" s="55" t="s">
        <v>161</v>
      </c>
      <c r="V317" s="42"/>
      <c r="W317" s="43"/>
    </row>
    <row r="318" spans="3:23">
      <c r="C318" s="42"/>
      <c r="D318" s="42"/>
      <c r="E318" s="42"/>
      <c r="F318" s="42"/>
      <c r="G318" s="42"/>
      <c r="H318" s="42"/>
      <c r="I318" s="42"/>
      <c r="J318" s="42"/>
      <c r="K318" s="42"/>
      <c r="L318" s="42"/>
      <c r="M318" s="42"/>
      <c r="N318" s="42"/>
      <c r="O318" s="42"/>
      <c r="P318" s="42"/>
      <c r="Q318" s="42"/>
      <c r="R318" s="42"/>
      <c r="S318" s="42"/>
      <c r="T318" s="49">
        <v>314</v>
      </c>
      <c r="U318" s="55" t="s">
        <v>161</v>
      </c>
      <c r="V318" s="42"/>
      <c r="W318" s="43"/>
    </row>
    <row r="319" spans="3:23">
      <c r="C319" s="42"/>
      <c r="D319" s="42"/>
      <c r="E319" s="42"/>
      <c r="F319" s="42"/>
      <c r="G319" s="42"/>
      <c r="H319" s="42"/>
      <c r="I319" s="42"/>
      <c r="J319" s="42"/>
      <c r="K319" s="42"/>
      <c r="L319" s="42"/>
      <c r="M319" s="42"/>
      <c r="N319" s="42"/>
      <c r="O319" s="42"/>
      <c r="P319" s="42"/>
      <c r="Q319" s="42"/>
      <c r="R319" s="42"/>
      <c r="S319" s="42"/>
      <c r="T319" s="49">
        <v>315</v>
      </c>
      <c r="U319" s="55" t="s">
        <v>161</v>
      </c>
      <c r="V319" s="42"/>
      <c r="W319" s="43"/>
    </row>
    <row r="320" spans="3:23">
      <c r="C320" s="42"/>
      <c r="D320" s="42"/>
      <c r="E320" s="42"/>
      <c r="F320" s="42"/>
      <c r="G320" s="42"/>
      <c r="H320" s="42"/>
      <c r="I320" s="42"/>
      <c r="J320" s="42"/>
      <c r="K320" s="42"/>
      <c r="L320" s="42"/>
      <c r="M320" s="42"/>
      <c r="N320" s="42"/>
      <c r="O320" s="42"/>
      <c r="P320" s="42"/>
      <c r="Q320" s="42"/>
      <c r="R320" s="42"/>
      <c r="S320" s="42"/>
      <c r="T320" s="49">
        <v>316</v>
      </c>
      <c r="U320" s="55" t="s">
        <v>161</v>
      </c>
      <c r="V320" s="42"/>
      <c r="W320" s="43"/>
    </row>
    <row r="321" spans="3:23">
      <c r="C321" s="42"/>
      <c r="D321" s="42"/>
      <c r="E321" s="42"/>
      <c r="F321" s="42"/>
      <c r="G321" s="42"/>
      <c r="H321" s="42"/>
      <c r="I321" s="42"/>
      <c r="J321" s="42"/>
      <c r="K321" s="42"/>
      <c r="L321" s="42"/>
      <c r="M321" s="42"/>
      <c r="N321" s="42"/>
      <c r="O321" s="42"/>
      <c r="P321" s="42"/>
      <c r="Q321" s="42"/>
      <c r="R321" s="42"/>
      <c r="S321" s="42"/>
      <c r="T321" s="49">
        <v>317</v>
      </c>
      <c r="U321" s="55" t="s">
        <v>161</v>
      </c>
      <c r="V321" s="42"/>
      <c r="W321" s="43"/>
    </row>
    <row r="322" spans="3:23">
      <c r="C322" s="42"/>
      <c r="D322" s="42"/>
      <c r="E322" s="42"/>
      <c r="F322" s="42"/>
      <c r="G322" s="42"/>
      <c r="H322" s="42"/>
      <c r="I322" s="42"/>
      <c r="J322" s="42"/>
      <c r="K322" s="42"/>
      <c r="L322" s="42"/>
      <c r="M322" s="42"/>
      <c r="N322" s="42"/>
      <c r="O322" s="42"/>
      <c r="P322" s="42"/>
      <c r="Q322" s="42"/>
      <c r="R322" s="42"/>
      <c r="S322" s="42"/>
      <c r="T322" s="49">
        <v>318</v>
      </c>
      <c r="U322" s="55" t="s">
        <v>161</v>
      </c>
      <c r="V322" s="42"/>
      <c r="W322" s="43"/>
    </row>
    <row r="323" spans="3:23">
      <c r="C323" s="42"/>
      <c r="D323" s="42"/>
      <c r="E323" s="42"/>
      <c r="F323" s="42"/>
      <c r="G323" s="42"/>
      <c r="H323" s="42"/>
      <c r="I323" s="42"/>
      <c r="J323" s="42"/>
      <c r="K323" s="42"/>
      <c r="L323" s="42"/>
      <c r="M323" s="42"/>
      <c r="N323" s="42"/>
      <c r="O323" s="42"/>
      <c r="P323" s="42"/>
      <c r="Q323" s="42"/>
      <c r="R323" s="42"/>
      <c r="S323" s="42"/>
      <c r="T323" s="49">
        <v>319</v>
      </c>
      <c r="U323" s="55" t="s">
        <v>161</v>
      </c>
      <c r="V323" s="42"/>
      <c r="W323" s="43"/>
    </row>
    <row r="324" spans="3:23">
      <c r="C324" s="42"/>
      <c r="D324" s="42"/>
      <c r="E324" s="42"/>
      <c r="F324" s="42"/>
      <c r="G324" s="42"/>
      <c r="H324" s="42"/>
      <c r="I324" s="42"/>
      <c r="J324" s="42"/>
      <c r="K324" s="42"/>
      <c r="L324" s="42"/>
      <c r="M324" s="42"/>
      <c r="N324" s="42"/>
      <c r="O324" s="42"/>
      <c r="P324" s="42"/>
      <c r="Q324" s="42"/>
      <c r="R324" s="42"/>
      <c r="S324" s="42"/>
      <c r="T324" s="49">
        <v>320</v>
      </c>
      <c r="U324" s="55" t="s">
        <v>161</v>
      </c>
      <c r="V324" s="42"/>
      <c r="W324" s="43"/>
    </row>
    <row r="325" spans="3:23">
      <c r="C325" s="42"/>
      <c r="D325" s="42"/>
      <c r="E325" s="42"/>
      <c r="F325" s="42"/>
      <c r="G325" s="42"/>
      <c r="H325" s="42"/>
      <c r="I325" s="42"/>
      <c r="J325" s="42"/>
      <c r="K325" s="42"/>
      <c r="L325" s="42"/>
      <c r="M325" s="42"/>
      <c r="N325" s="42"/>
      <c r="O325" s="42"/>
      <c r="P325" s="42"/>
      <c r="Q325" s="42"/>
      <c r="R325" s="42"/>
      <c r="S325" s="42"/>
      <c r="T325" s="49">
        <v>321</v>
      </c>
      <c r="U325" s="55" t="s">
        <v>161</v>
      </c>
      <c r="V325" s="42"/>
      <c r="W325" s="43"/>
    </row>
    <row r="326" spans="3:23">
      <c r="C326" s="42"/>
      <c r="D326" s="42"/>
      <c r="E326" s="42"/>
      <c r="F326" s="42"/>
      <c r="G326" s="42"/>
      <c r="H326" s="42"/>
      <c r="I326" s="42"/>
      <c r="J326" s="42"/>
      <c r="K326" s="42"/>
      <c r="L326" s="42"/>
      <c r="M326" s="42"/>
      <c r="N326" s="42"/>
      <c r="O326" s="42"/>
      <c r="P326" s="42"/>
      <c r="Q326" s="42"/>
      <c r="R326" s="42"/>
      <c r="S326" s="42"/>
      <c r="T326" s="49">
        <v>322</v>
      </c>
      <c r="U326" s="55" t="s">
        <v>161</v>
      </c>
      <c r="V326" s="42"/>
      <c r="W326" s="43"/>
    </row>
    <row r="327" spans="3:23">
      <c r="C327" s="42"/>
      <c r="D327" s="42"/>
      <c r="E327" s="42"/>
      <c r="F327" s="42"/>
      <c r="G327" s="42"/>
      <c r="H327" s="42"/>
      <c r="I327" s="42"/>
      <c r="J327" s="42"/>
      <c r="K327" s="42"/>
      <c r="L327" s="42"/>
      <c r="M327" s="42"/>
      <c r="N327" s="42"/>
      <c r="O327" s="42"/>
      <c r="P327" s="42"/>
      <c r="Q327" s="42"/>
      <c r="R327" s="42"/>
      <c r="S327" s="42"/>
      <c r="T327" s="49">
        <v>323</v>
      </c>
      <c r="U327" s="55" t="s">
        <v>161</v>
      </c>
      <c r="V327" s="42"/>
      <c r="W327" s="43"/>
    </row>
    <row r="328" spans="3:23">
      <c r="C328" s="42"/>
      <c r="D328" s="42"/>
      <c r="E328" s="42"/>
      <c r="F328" s="42"/>
      <c r="G328" s="42"/>
      <c r="H328" s="42"/>
      <c r="I328" s="42"/>
      <c r="J328" s="42"/>
      <c r="K328" s="42"/>
      <c r="L328" s="42"/>
      <c r="M328" s="42"/>
      <c r="N328" s="42"/>
      <c r="O328" s="42"/>
      <c r="P328" s="42"/>
      <c r="Q328" s="42"/>
      <c r="R328" s="42"/>
      <c r="S328" s="42"/>
      <c r="T328" s="49">
        <v>324</v>
      </c>
      <c r="U328" s="55" t="s">
        <v>161</v>
      </c>
      <c r="V328" s="42"/>
      <c r="W328" s="43"/>
    </row>
    <row r="329" spans="3:23">
      <c r="C329" s="42"/>
      <c r="D329" s="42"/>
      <c r="E329" s="42"/>
      <c r="F329" s="42"/>
      <c r="G329" s="42"/>
      <c r="H329" s="42"/>
      <c r="I329" s="42"/>
      <c r="J329" s="42"/>
      <c r="K329" s="42"/>
      <c r="L329" s="42"/>
      <c r="M329" s="42"/>
      <c r="N329" s="42"/>
      <c r="O329" s="42"/>
      <c r="P329" s="42"/>
      <c r="Q329" s="42"/>
      <c r="R329" s="42"/>
      <c r="S329" s="42"/>
      <c r="T329" s="49">
        <v>325</v>
      </c>
      <c r="U329" s="55" t="s">
        <v>161</v>
      </c>
      <c r="V329" s="42"/>
      <c r="W329" s="43"/>
    </row>
    <row r="330" spans="3:23">
      <c r="C330" s="42"/>
      <c r="D330" s="42"/>
      <c r="E330" s="42"/>
      <c r="F330" s="42"/>
      <c r="G330" s="42"/>
      <c r="H330" s="42"/>
      <c r="I330" s="42"/>
      <c r="J330" s="42"/>
      <c r="K330" s="42"/>
      <c r="L330" s="42"/>
      <c r="M330" s="42"/>
      <c r="N330" s="42"/>
      <c r="O330" s="42"/>
      <c r="P330" s="42"/>
      <c r="Q330" s="42"/>
      <c r="R330" s="42"/>
      <c r="S330" s="42"/>
      <c r="T330" s="49">
        <v>326</v>
      </c>
      <c r="U330" s="55" t="s">
        <v>161</v>
      </c>
      <c r="V330" s="42"/>
      <c r="W330" s="43"/>
    </row>
    <row r="331" spans="3:23">
      <c r="C331" s="42"/>
      <c r="D331" s="42"/>
      <c r="E331" s="42"/>
      <c r="F331" s="42"/>
      <c r="G331" s="42"/>
      <c r="H331" s="42"/>
      <c r="I331" s="42"/>
      <c r="J331" s="42"/>
      <c r="K331" s="42"/>
      <c r="L331" s="42"/>
      <c r="M331" s="42"/>
      <c r="N331" s="42"/>
      <c r="O331" s="42"/>
      <c r="P331" s="42"/>
      <c r="Q331" s="42"/>
      <c r="R331" s="42"/>
      <c r="S331" s="42"/>
      <c r="T331" s="49">
        <v>327</v>
      </c>
      <c r="U331" s="55" t="s">
        <v>161</v>
      </c>
      <c r="V331" s="42"/>
      <c r="W331" s="43"/>
    </row>
    <row r="332" spans="3:23">
      <c r="C332" s="42"/>
      <c r="D332" s="42"/>
      <c r="E332" s="42"/>
      <c r="F332" s="42"/>
      <c r="G332" s="42"/>
      <c r="H332" s="42"/>
      <c r="I332" s="42"/>
      <c r="J332" s="42"/>
      <c r="K332" s="42"/>
      <c r="L332" s="42"/>
      <c r="M332" s="42"/>
      <c r="N332" s="42"/>
      <c r="O332" s="42"/>
      <c r="P332" s="42"/>
      <c r="Q332" s="42"/>
      <c r="R332" s="42"/>
      <c r="S332" s="42"/>
      <c r="T332" s="49">
        <v>328</v>
      </c>
      <c r="U332" s="55" t="s">
        <v>161</v>
      </c>
      <c r="V332" s="42"/>
      <c r="W332" s="43"/>
    </row>
    <row r="333" spans="3:23">
      <c r="C333" s="42"/>
      <c r="D333" s="42"/>
      <c r="E333" s="42"/>
      <c r="F333" s="42"/>
      <c r="G333" s="42"/>
      <c r="H333" s="42"/>
      <c r="I333" s="42"/>
      <c r="J333" s="42"/>
      <c r="K333" s="42"/>
      <c r="L333" s="42"/>
      <c r="M333" s="42"/>
      <c r="N333" s="42"/>
      <c r="O333" s="42"/>
      <c r="P333" s="42"/>
      <c r="Q333" s="42"/>
      <c r="R333" s="42"/>
      <c r="S333" s="42"/>
      <c r="T333" s="49">
        <v>329</v>
      </c>
      <c r="U333" s="55" t="s">
        <v>161</v>
      </c>
      <c r="V333" s="42"/>
      <c r="W333" s="43"/>
    </row>
    <row r="334" spans="3:23">
      <c r="C334" s="42"/>
      <c r="D334" s="42"/>
      <c r="E334" s="42"/>
      <c r="F334" s="42"/>
      <c r="G334" s="42"/>
      <c r="H334" s="42"/>
      <c r="I334" s="42"/>
      <c r="J334" s="42"/>
      <c r="K334" s="42"/>
      <c r="L334" s="42"/>
      <c r="M334" s="42"/>
      <c r="N334" s="42"/>
      <c r="O334" s="42"/>
      <c r="P334" s="42"/>
      <c r="Q334" s="42"/>
      <c r="R334" s="42"/>
      <c r="S334" s="42"/>
      <c r="T334" s="49">
        <v>330</v>
      </c>
      <c r="U334" s="55" t="s">
        <v>161</v>
      </c>
      <c r="V334" s="42"/>
      <c r="W334" s="43"/>
    </row>
    <row r="335" spans="3:23">
      <c r="C335" s="42"/>
      <c r="D335" s="42"/>
      <c r="E335" s="42"/>
      <c r="F335" s="42"/>
      <c r="G335" s="42"/>
      <c r="H335" s="42"/>
      <c r="I335" s="42"/>
      <c r="J335" s="42"/>
      <c r="K335" s="42"/>
      <c r="L335" s="42"/>
      <c r="M335" s="42"/>
      <c r="N335" s="42"/>
      <c r="O335" s="42"/>
      <c r="P335" s="42"/>
      <c r="Q335" s="42"/>
      <c r="R335" s="42"/>
      <c r="S335" s="42"/>
      <c r="T335" s="49">
        <v>331</v>
      </c>
      <c r="U335" s="55" t="s">
        <v>161</v>
      </c>
      <c r="V335" s="42"/>
      <c r="W335" s="43"/>
    </row>
    <row r="336" spans="3:23">
      <c r="C336" s="42"/>
      <c r="D336" s="42"/>
      <c r="E336" s="42"/>
      <c r="F336" s="42"/>
      <c r="G336" s="42"/>
      <c r="H336" s="42"/>
      <c r="I336" s="42"/>
      <c r="J336" s="42"/>
      <c r="K336" s="42"/>
      <c r="L336" s="42"/>
      <c r="M336" s="42"/>
      <c r="N336" s="42"/>
      <c r="O336" s="42"/>
      <c r="P336" s="42"/>
      <c r="Q336" s="42"/>
      <c r="R336" s="42"/>
      <c r="S336" s="42"/>
      <c r="T336" s="49">
        <v>332</v>
      </c>
      <c r="U336" s="55" t="s">
        <v>161</v>
      </c>
      <c r="V336" s="42"/>
      <c r="W336" s="43"/>
    </row>
    <row r="337" spans="3:23">
      <c r="C337" s="42"/>
      <c r="D337" s="42"/>
      <c r="E337" s="42"/>
      <c r="F337" s="42"/>
      <c r="G337" s="42"/>
      <c r="H337" s="42"/>
      <c r="I337" s="42"/>
      <c r="J337" s="42"/>
      <c r="K337" s="42"/>
      <c r="L337" s="42"/>
      <c r="M337" s="42"/>
      <c r="N337" s="42"/>
      <c r="O337" s="42"/>
      <c r="P337" s="42"/>
      <c r="Q337" s="42"/>
      <c r="R337" s="42"/>
      <c r="S337" s="42"/>
      <c r="T337" s="49">
        <v>333</v>
      </c>
      <c r="U337" s="55" t="s">
        <v>161</v>
      </c>
      <c r="V337" s="42"/>
      <c r="W337" s="43"/>
    </row>
    <row r="338" spans="3:23">
      <c r="C338" s="42"/>
      <c r="D338" s="42"/>
      <c r="E338" s="42"/>
      <c r="F338" s="42"/>
      <c r="G338" s="42"/>
      <c r="H338" s="42"/>
      <c r="I338" s="42"/>
      <c r="J338" s="42"/>
      <c r="K338" s="42"/>
      <c r="L338" s="42"/>
      <c r="M338" s="42"/>
      <c r="N338" s="42"/>
      <c r="O338" s="42"/>
      <c r="P338" s="42"/>
      <c r="Q338" s="42"/>
      <c r="R338" s="42"/>
      <c r="S338" s="42"/>
      <c r="T338" s="49">
        <v>334</v>
      </c>
      <c r="U338" s="55" t="s">
        <v>161</v>
      </c>
      <c r="V338" s="42"/>
      <c r="W338" s="43"/>
    </row>
    <row r="339" spans="3:23">
      <c r="C339" s="42"/>
      <c r="D339" s="42"/>
      <c r="E339" s="42"/>
      <c r="F339" s="42"/>
      <c r="G339" s="42"/>
      <c r="H339" s="42"/>
      <c r="I339" s="42"/>
      <c r="J339" s="42"/>
      <c r="K339" s="42"/>
      <c r="L339" s="42"/>
      <c r="M339" s="42"/>
      <c r="N339" s="42"/>
      <c r="O339" s="42"/>
      <c r="P339" s="42"/>
      <c r="Q339" s="42"/>
      <c r="R339" s="42"/>
      <c r="S339" s="42"/>
      <c r="T339" s="49">
        <v>335</v>
      </c>
      <c r="U339" s="55" t="s">
        <v>161</v>
      </c>
      <c r="V339" s="42"/>
      <c r="W339" s="43"/>
    </row>
    <row r="340" spans="3:23">
      <c r="C340" s="42"/>
      <c r="D340" s="42"/>
      <c r="E340" s="42"/>
      <c r="F340" s="42"/>
      <c r="G340" s="42"/>
      <c r="H340" s="42"/>
      <c r="I340" s="42"/>
      <c r="J340" s="42"/>
      <c r="K340" s="42"/>
      <c r="L340" s="42"/>
      <c r="M340" s="42"/>
      <c r="N340" s="42"/>
      <c r="O340" s="42"/>
      <c r="P340" s="42"/>
      <c r="Q340" s="42"/>
      <c r="R340" s="42"/>
      <c r="S340" s="42"/>
      <c r="T340" s="49">
        <v>336</v>
      </c>
      <c r="U340" s="55" t="s">
        <v>161</v>
      </c>
      <c r="V340" s="42"/>
      <c r="W340" s="43"/>
    </row>
    <row r="341" spans="3:23">
      <c r="C341" s="42"/>
      <c r="D341" s="42"/>
      <c r="E341" s="42"/>
      <c r="F341" s="42"/>
      <c r="G341" s="42"/>
      <c r="H341" s="42"/>
      <c r="I341" s="42"/>
      <c r="J341" s="42"/>
      <c r="K341" s="42"/>
      <c r="L341" s="42"/>
      <c r="M341" s="42"/>
      <c r="N341" s="42"/>
      <c r="O341" s="42"/>
      <c r="P341" s="42"/>
      <c r="Q341" s="42"/>
      <c r="R341" s="42"/>
      <c r="S341" s="42"/>
      <c r="T341" s="49">
        <v>337</v>
      </c>
      <c r="U341" s="55" t="s">
        <v>161</v>
      </c>
      <c r="V341" s="42"/>
      <c r="W341" s="43"/>
    </row>
    <row r="342" spans="3:23">
      <c r="C342" s="42"/>
      <c r="D342" s="42"/>
      <c r="E342" s="42"/>
      <c r="F342" s="42"/>
      <c r="G342" s="42"/>
      <c r="H342" s="42"/>
      <c r="I342" s="42"/>
      <c r="J342" s="42"/>
      <c r="K342" s="42"/>
      <c r="L342" s="42"/>
      <c r="M342" s="42"/>
      <c r="N342" s="42"/>
      <c r="O342" s="42"/>
      <c r="P342" s="42"/>
      <c r="Q342" s="42"/>
      <c r="R342" s="42"/>
      <c r="S342" s="42"/>
      <c r="T342" s="49">
        <v>338</v>
      </c>
      <c r="U342" s="55" t="s">
        <v>161</v>
      </c>
      <c r="V342" s="42"/>
      <c r="W342" s="43"/>
    </row>
    <row r="343" spans="3:23">
      <c r="C343" s="42"/>
      <c r="D343" s="42"/>
      <c r="E343" s="42"/>
      <c r="F343" s="42"/>
      <c r="G343" s="42"/>
      <c r="H343" s="42"/>
      <c r="I343" s="42"/>
      <c r="J343" s="42"/>
      <c r="K343" s="42"/>
      <c r="L343" s="42"/>
      <c r="M343" s="42"/>
      <c r="N343" s="42"/>
      <c r="O343" s="42"/>
      <c r="P343" s="42"/>
      <c r="Q343" s="42"/>
      <c r="R343" s="42"/>
      <c r="S343" s="42"/>
      <c r="T343" s="49">
        <v>339</v>
      </c>
      <c r="U343" s="55" t="s">
        <v>161</v>
      </c>
      <c r="V343" s="42"/>
      <c r="W343" s="43"/>
    </row>
    <row r="344" spans="3:23">
      <c r="C344" s="42"/>
      <c r="D344" s="42"/>
      <c r="E344" s="42"/>
      <c r="F344" s="42"/>
      <c r="G344" s="42"/>
      <c r="H344" s="42"/>
      <c r="I344" s="42"/>
      <c r="J344" s="42"/>
      <c r="K344" s="42"/>
      <c r="L344" s="42"/>
      <c r="M344" s="42"/>
      <c r="N344" s="42"/>
      <c r="O344" s="42"/>
      <c r="P344" s="42"/>
      <c r="Q344" s="42"/>
      <c r="R344" s="42"/>
      <c r="S344" s="42"/>
      <c r="T344" s="49">
        <v>340</v>
      </c>
      <c r="U344" s="55" t="s">
        <v>161</v>
      </c>
      <c r="V344" s="42"/>
      <c r="W344" s="43"/>
    </row>
    <row r="345" spans="3:23">
      <c r="C345" s="42"/>
      <c r="D345" s="42"/>
      <c r="E345" s="42"/>
      <c r="F345" s="42"/>
      <c r="G345" s="42"/>
      <c r="H345" s="42"/>
      <c r="I345" s="42"/>
      <c r="J345" s="42"/>
      <c r="K345" s="42"/>
      <c r="L345" s="42"/>
      <c r="M345" s="42"/>
      <c r="N345" s="42"/>
      <c r="O345" s="42"/>
      <c r="P345" s="42"/>
      <c r="Q345" s="42"/>
      <c r="R345" s="42"/>
      <c r="S345" s="42"/>
      <c r="T345" s="49">
        <v>341</v>
      </c>
      <c r="U345" s="55" t="s">
        <v>161</v>
      </c>
      <c r="V345" s="42"/>
      <c r="W345" s="43"/>
    </row>
    <row r="346" spans="3:23">
      <c r="C346" s="42"/>
      <c r="D346" s="42"/>
      <c r="E346" s="42"/>
      <c r="F346" s="42"/>
      <c r="G346" s="42"/>
      <c r="H346" s="42"/>
      <c r="I346" s="42"/>
      <c r="J346" s="42"/>
      <c r="K346" s="42"/>
      <c r="L346" s="42"/>
      <c r="M346" s="42"/>
      <c r="N346" s="42"/>
      <c r="O346" s="42"/>
      <c r="P346" s="42"/>
      <c r="Q346" s="42"/>
      <c r="R346" s="42"/>
      <c r="S346" s="42"/>
      <c r="T346" s="49">
        <v>342</v>
      </c>
      <c r="U346" s="55" t="s">
        <v>161</v>
      </c>
      <c r="V346" s="42"/>
      <c r="W346" s="43"/>
    </row>
    <row r="347" spans="3:23">
      <c r="C347" s="42"/>
      <c r="D347" s="42"/>
      <c r="E347" s="42"/>
      <c r="F347" s="42"/>
      <c r="G347" s="42"/>
      <c r="H347" s="42"/>
      <c r="I347" s="42"/>
      <c r="J347" s="42"/>
      <c r="K347" s="42"/>
      <c r="L347" s="42"/>
      <c r="M347" s="42"/>
      <c r="N347" s="42"/>
      <c r="O347" s="42"/>
      <c r="P347" s="42"/>
      <c r="Q347" s="42"/>
      <c r="R347" s="42"/>
      <c r="S347" s="42"/>
      <c r="T347" s="49">
        <v>343</v>
      </c>
      <c r="U347" s="55" t="s">
        <v>161</v>
      </c>
      <c r="V347" s="42"/>
      <c r="W347" s="43"/>
    </row>
    <row r="348" spans="3:23">
      <c r="C348" s="42"/>
      <c r="D348" s="42"/>
      <c r="E348" s="42"/>
      <c r="F348" s="42"/>
      <c r="G348" s="42"/>
      <c r="H348" s="42"/>
      <c r="I348" s="42"/>
      <c r="J348" s="42"/>
      <c r="K348" s="42"/>
      <c r="L348" s="42"/>
      <c r="M348" s="42"/>
      <c r="N348" s="42"/>
      <c r="O348" s="42"/>
      <c r="P348" s="42"/>
      <c r="Q348" s="42"/>
      <c r="R348" s="42"/>
      <c r="S348" s="42"/>
      <c r="T348" s="49">
        <v>344</v>
      </c>
      <c r="U348" s="55" t="s">
        <v>161</v>
      </c>
      <c r="V348" s="42"/>
      <c r="W348" s="43"/>
    </row>
    <row r="349" spans="3:23">
      <c r="C349" s="42"/>
      <c r="D349" s="42"/>
      <c r="E349" s="42"/>
      <c r="F349" s="42"/>
      <c r="G349" s="42"/>
      <c r="H349" s="42"/>
      <c r="I349" s="42"/>
      <c r="J349" s="42"/>
      <c r="K349" s="42"/>
      <c r="L349" s="42"/>
      <c r="M349" s="42"/>
      <c r="N349" s="42"/>
      <c r="O349" s="42"/>
      <c r="P349" s="42"/>
      <c r="Q349" s="42"/>
      <c r="R349" s="42"/>
      <c r="S349" s="42"/>
      <c r="T349" s="49">
        <v>345</v>
      </c>
      <c r="U349" s="55" t="s">
        <v>161</v>
      </c>
      <c r="V349" s="42"/>
      <c r="W349" s="43"/>
    </row>
    <row r="350" spans="3:23">
      <c r="C350" s="42"/>
      <c r="D350" s="42"/>
      <c r="E350" s="42"/>
      <c r="F350" s="42"/>
      <c r="G350" s="42"/>
      <c r="H350" s="42"/>
      <c r="I350" s="42"/>
      <c r="J350" s="42"/>
      <c r="K350" s="42"/>
      <c r="L350" s="42"/>
      <c r="M350" s="42"/>
      <c r="N350" s="42"/>
      <c r="O350" s="42"/>
      <c r="P350" s="42"/>
      <c r="Q350" s="42"/>
      <c r="R350" s="42"/>
      <c r="S350" s="42"/>
      <c r="T350" s="49">
        <v>346</v>
      </c>
      <c r="U350" s="55" t="s">
        <v>161</v>
      </c>
      <c r="V350" s="42"/>
      <c r="W350" s="43"/>
    </row>
    <row r="351" spans="3:23">
      <c r="C351" s="42"/>
      <c r="D351" s="42"/>
      <c r="E351" s="42"/>
      <c r="F351" s="42"/>
      <c r="G351" s="42"/>
      <c r="H351" s="42"/>
      <c r="I351" s="42"/>
      <c r="J351" s="42"/>
      <c r="K351" s="42"/>
      <c r="L351" s="42"/>
      <c r="M351" s="42"/>
      <c r="N351" s="42"/>
      <c r="O351" s="42"/>
      <c r="P351" s="42"/>
      <c r="Q351" s="42"/>
      <c r="R351" s="42"/>
      <c r="S351" s="42"/>
      <c r="T351" s="49">
        <v>347</v>
      </c>
      <c r="U351" s="55" t="s">
        <v>161</v>
      </c>
      <c r="V351" s="42"/>
      <c r="W351" s="43"/>
    </row>
    <row r="352" spans="3:23">
      <c r="C352" s="42"/>
      <c r="D352" s="42"/>
      <c r="E352" s="42"/>
      <c r="F352" s="42"/>
      <c r="G352" s="42"/>
      <c r="H352" s="42"/>
      <c r="I352" s="42"/>
      <c r="J352" s="42"/>
      <c r="K352" s="42"/>
      <c r="L352" s="42"/>
      <c r="M352" s="42"/>
      <c r="N352" s="42"/>
      <c r="O352" s="42"/>
      <c r="P352" s="42"/>
      <c r="Q352" s="42"/>
      <c r="R352" s="42"/>
      <c r="S352" s="42"/>
      <c r="T352" s="49">
        <v>348</v>
      </c>
      <c r="U352" s="55" t="s">
        <v>161</v>
      </c>
      <c r="V352" s="42"/>
      <c r="W352" s="43"/>
    </row>
    <row r="353" spans="3:23">
      <c r="C353" s="42"/>
      <c r="D353" s="42"/>
      <c r="E353" s="42"/>
      <c r="F353" s="42"/>
      <c r="G353" s="42"/>
      <c r="H353" s="42"/>
      <c r="I353" s="42"/>
      <c r="J353" s="42"/>
      <c r="K353" s="42"/>
      <c r="L353" s="42"/>
      <c r="M353" s="42"/>
      <c r="N353" s="42"/>
      <c r="O353" s="42"/>
      <c r="P353" s="42"/>
      <c r="Q353" s="42"/>
      <c r="R353" s="42"/>
      <c r="S353" s="42"/>
      <c r="T353" s="49">
        <v>349</v>
      </c>
      <c r="U353" s="55" t="s">
        <v>161</v>
      </c>
      <c r="V353" s="42"/>
      <c r="W353" s="43"/>
    </row>
    <row r="354" spans="3:23">
      <c r="C354" s="42"/>
      <c r="D354" s="42"/>
      <c r="E354" s="42"/>
      <c r="F354" s="42"/>
      <c r="G354" s="42"/>
      <c r="H354" s="42"/>
      <c r="I354" s="42"/>
      <c r="J354" s="42"/>
      <c r="K354" s="42"/>
      <c r="L354" s="42"/>
      <c r="M354" s="42"/>
      <c r="N354" s="42"/>
      <c r="O354" s="42"/>
      <c r="P354" s="42"/>
      <c r="Q354" s="42"/>
      <c r="R354" s="42"/>
      <c r="S354" s="42"/>
      <c r="T354" s="49">
        <v>350</v>
      </c>
      <c r="U354" s="55" t="s">
        <v>161</v>
      </c>
      <c r="V354" s="42"/>
      <c r="W354" s="43"/>
    </row>
    <row r="355" spans="3:23">
      <c r="C355" s="42"/>
      <c r="D355" s="42"/>
      <c r="E355" s="42"/>
      <c r="F355" s="42"/>
      <c r="G355" s="42"/>
      <c r="H355" s="42"/>
      <c r="I355" s="42"/>
      <c r="J355" s="42"/>
      <c r="K355" s="42"/>
      <c r="L355" s="42"/>
      <c r="M355" s="42"/>
      <c r="N355" s="42"/>
      <c r="O355" s="42"/>
      <c r="P355" s="42"/>
      <c r="Q355" s="42"/>
      <c r="R355" s="42"/>
      <c r="S355" s="42"/>
      <c r="T355" s="49">
        <v>351</v>
      </c>
      <c r="U355" s="55" t="s">
        <v>161</v>
      </c>
      <c r="V355" s="42"/>
      <c r="W355" s="43"/>
    </row>
    <row r="356" spans="3:23">
      <c r="C356" s="42"/>
      <c r="D356" s="42"/>
      <c r="E356" s="42"/>
      <c r="F356" s="42"/>
      <c r="G356" s="42"/>
      <c r="H356" s="42"/>
      <c r="I356" s="42"/>
      <c r="J356" s="42"/>
      <c r="K356" s="42"/>
      <c r="L356" s="42"/>
      <c r="M356" s="42"/>
      <c r="N356" s="42"/>
      <c r="O356" s="42"/>
      <c r="P356" s="42"/>
      <c r="Q356" s="42"/>
      <c r="R356" s="42"/>
      <c r="S356" s="42"/>
      <c r="T356" s="49">
        <v>352</v>
      </c>
      <c r="U356" s="55" t="s">
        <v>161</v>
      </c>
      <c r="V356" s="42"/>
      <c r="W356" s="43"/>
    </row>
    <row r="357" spans="3:23">
      <c r="C357" s="42"/>
      <c r="D357" s="42"/>
      <c r="E357" s="42"/>
      <c r="F357" s="42"/>
      <c r="G357" s="42"/>
      <c r="H357" s="42"/>
      <c r="I357" s="42"/>
      <c r="J357" s="42"/>
      <c r="K357" s="42"/>
      <c r="L357" s="42"/>
      <c r="M357" s="42"/>
      <c r="N357" s="42"/>
      <c r="O357" s="42"/>
      <c r="P357" s="42"/>
      <c r="Q357" s="42"/>
      <c r="R357" s="42"/>
      <c r="S357" s="42"/>
      <c r="T357" s="49">
        <v>353</v>
      </c>
      <c r="U357" s="55" t="s">
        <v>161</v>
      </c>
      <c r="V357" s="42"/>
      <c r="W357" s="43"/>
    </row>
    <row r="358" spans="3:23">
      <c r="C358" s="42"/>
      <c r="D358" s="42"/>
      <c r="E358" s="42"/>
      <c r="F358" s="42"/>
      <c r="G358" s="42"/>
      <c r="H358" s="42"/>
      <c r="I358" s="42"/>
      <c r="J358" s="42"/>
      <c r="K358" s="42"/>
      <c r="L358" s="42"/>
      <c r="M358" s="42"/>
      <c r="N358" s="42"/>
      <c r="O358" s="42"/>
      <c r="P358" s="42"/>
      <c r="Q358" s="42"/>
      <c r="R358" s="42"/>
      <c r="S358" s="42"/>
      <c r="T358" s="49">
        <v>354</v>
      </c>
      <c r="U358" s="55" t="s">
        <v>161</v>
      </c>
      <c r="V358" s="42"/>
      <c r="W358" s="43"/>
    </row>
    <row r="359" spans="3:23">
      <c r="C359" s="42"/>
      <c r="D359" s="42"/>
      <c r="E359" s="42"/>
      <c r="F359" s="42"/>
      <c r="G359" s="42"/>
      <c r="H359" s="42"/>
      <c r="I359" s="42"/>
      <c r="J359" s="42"/>
      <c r="K359" s="42"/>
      <c r="L359" s="42"/>
      <c r="M359" s="42"/>
      <c r="N359" s="42"/>
      <c r="O359" s="42"/>
      <c r="P359" s="42"/>
      <c r="Q359" s="42"/>
      <c r="R359" s="42"/>
      <c r="S359" s="42"/>
      <c r="T359" s="49">
        <v>355</v>
      </c>
      <c r="U359" s="55" t="s">
        <v>161</v>
      </c>
      <c r="V359" s="42"/>
      <c r="W359" s="43"/>
    </row>
    <row r="360" spans="3:23">
      <c r="C360" s="42"/>
      <c r="D360" s="42"/>
      <c r="E360" s="42"/>
      <c r="F360" s="42"/>
      <c r="G360" s="42"/>
      <c r="H360" s="42"/>
      <c r="I360" s="42"/>
      <c r="J360" s="42"/>
      <c r="K360" s="42"/>
      <c r="L360" s="42"/>
      <c r="M360" s="42"/>
      <c r="N360" s="42"/>
      <c r="O360" s="42"/>
      <c r="P360" s="42"/>
      <c r="Q360" s="42"/>
      <c r="R360" s="42"/>
      <c r="S360" s="42"/>
      <c r="T360" s="49">
        <v>356</v>
      </c>
      <c r="U360" s="55" t="s">
        <v>161</v>
      </c>
      <c r="V360" s="42"/>
      <c r="W360" s="43"/>
    </row>
    <row r="361" spans="3:23">
      <c r="C361" s="42"/>
      <c r="D361" s="42"/>
      <c r="E361" s="42"/>
      <c r="F361" s="42"/>
      <c r="G361" s="42"/>
      <c r="H361" s="42"/>
      <c r="I361" s="42"/>
      <c r="J361" s="42"/>
      <c r="K361" s="42"/>
      <c r="L361" s="42"/>
      <c r="M361" s="42"/>
      <c r="N361" s="42"/>
      <c r="O361" s="42"/>
      <c r="P361" s="42"/>
      <c r="Q361" s="42"/>
      <c r="R361" s="42"/>
      <c r="S361" s="42"/>
      <c r="T361" s="49">
        <v>357</v>
      </c>
      <c r="U361" s="55" t="s">
        <v>161</v>
      </c>
      <c r="V361" s="42"/>
      <c r="W361" s="43"/>
    </row>
    <row r="362" spans="3:23">
      <c r="C362" s="42"/>
      <c r="D362" s="42"/>
      <c r="E362" s="42"/>
      <c r="F362" s="42"/>
      <c r="G362" s="42"/>
      <c r="H362" s="42"/>
      <c r="I362" s="42"/>
      <c r="J362" s="42"/>
      <c r="K362" s="42"/>
      <c r="L362" s="42"/>
      <c r="M362" s="42"/>
      <c r="N362" s="42"/>
      <c r="O362" s="42"/>
      <c r="P362" s="42"/>
      <c r="Q362" s="42"/>
      <c r="R362" s="42"/>
      <c r="S362" s="42"/>
      <c r="T362" s="49">
        <v>358</v>
      </c>
      <c r="U362" s="55" t="s">
        <v>161</v>
      </c>
      <c r="V362" s="42"/>
      <c r="W362" s="43"/>
    </row>
    <row r="363" spans="3:23">
      <c r="C363" s="42"/>
      <c r="D363" s="42"/>
      <c r="E363" s="42"/>
      <c r="F363" s="42"/>
      <c r="G363" s="42"/>
      <c r="H363" s="42"/>
      <c r="I363" s="42"/>
      <c r="J363" s="42"/>
      <c r="K363" s="42"/>
      <c r="L363" s="42"/>
      <c r="M363" s="42"/>
      <c r="N363" s="42"/>
      <c r="O363" s="42"/>
      <c r="P363" s="42"/>
      <c r="Q363" s="42"/>
      <c r="R363" s="42"/>
      <c r="S363" s="42"/>
      <c r="T363" s="49">
        <v>359</v>
      </c>
      <c r="U363" s="55" t="s">
        <v>161</v>
      </c>
      <c r="V363" s="42"/>
      <c r="W363" s="43"/>
    </row>
    <row r="364" spans="3:23">
      <c r="C364" s="42"/>
      <c r="D364" s="42"/>
      <c r="E364" s="42"/>
      <c r="F364" s="42"/>
      <c r="G364" s="42"/>
      <c r="H364" s="42"/>
      <c r="I364" s="42"/>
      <c r="J364" s="42"/>
      <c r="K364" s="42"/>
      <c r="L364" s="42"/>
      <c r="M364" s="42"/>
      <c r="N364" s="42"/>
      <c r="O364" s="42"/>
      <c r="P364" s="42"/>
      <c r="Q364" s="42"/>
      <c r="R364" s="42"/>
      <c r="S364" s="42"/>
      <c r="T364" s="49">
        <v>360</v>
      </c>
      <c r="U364" s="55" t="s">
        <v>161</v>
      </c>
      <c r="V364" s="42"/>
      <c r="W364" s="43"/>
    </row>
    <row r="365" spans="3:23">
      <c r="C365" s="42"/>
      <c r="D365" s="42"/>
      <c r="E365" s="42"/>
      <c r="F365" s="42"/>
      <c r="G365" s="42"/>
      <c r="H365" s="42"/>
      <c r="I365" s="42"/>
      <c r="J365" s="42"/>
      <c r="K365" s="42"/>
      <c r="L365" s="42"/>
      <c r="M365" s="42"/>
      <c r="N365" s="42"/>
      <c r="O365" s="42"/>
      <c r="P365" s="42"/>
      <c r="Q365" s="42"/>
      <c r="R365" s="42"/>
      <c r="S365" s="42"/>
      <c r="T365" s="49">
        <v>361</v>
      </c>
      <c r="U365" s="55" t="s">
        <v>161</v>
      </c>
      <c r="V365" s="42"/>
      <c r="W365" s="43"/>
    </row>
    <row r="366" spans="3:23">
      <c r="C366" s="42"/>
      <c r="D366" s="42"/>
      <c r="E366" s="42"/>
      <c r="F366" s="42"/>
      <c r="G366" s="42"/>
      <c r="H366" s="42"/>
      <c r="I366" s="42"/>
      <c r="J366" s="42"/>
      <c r="K366" s="42"/>
      <c r="L366" s="42"/>
      <c r="M366" s="42"/>
      <c r="N366" s="42"/>
      <c r="O366" s="42"/>
      <c r="P366" s="42"/>
      <c r="Q366" s="42"/>
      <c r="R366" s="42"/>
      <c r="S366" s="42"/>
      <c r="T366" s="49">
        <v>362</v>
      </c>
      <c r="U366" s="55" t="s">
        <v>161</v>
      </c>
      <c r="V366" s="42"/>
      <c r="W366" s="43"/>
    </row>
    <row r="367" spans="3:23">
      <c r="C367" s="42"/>
      <c r="D367" s="42"/>
      <c r="E367" s="42"/>
      <c r="F367" s="42"/>
      <c r="G367" s="42"/>
      <c r="H367" s="42"/>
      <c r="I367" s="42"/>
      <c r="J367" s="42"/>
      <c r="K367" s="42"/>
      <c r="L367" s="42"/>
      <c r="M367" s="42"/>
      <c r="N367" s="42"/>
      <c r="O367" s="42"/>
      <c r="P367" s="42"/>
      <c r="Q367" s="42"/>
      <c r="R367" s="42"/>
      <c r="S367" s="42"/>
      <c r="T367" s="49">
        <v>363</v>
      </c>
      <c r="U367" s="55" t="s">
        <v>161</v>
      </c>
      <c r="V367" s="42"/>
      <c r="W367" s="43"/>
    </row>
    <row r="368" spans="3:23">
      <c r="C368" s="42"/>
      <c r="D368" s="42"/>
      <c r="E368" s="42"/>
      <c r="F368" s="42"/>
      <c r="G368" s="42"/>
      <c r="H368" s="42"/>
      <c r="I368" s="42"/>
      <c r="J368" s="42"/>
      <c r="K368" s="42"/>
      <c r="L368" s="42"/>
      <c r="M368" s="42"/>
      <c r="N368" s="42"/>
      <c r="O368" s="42"/>
      <c r="P368" s="42"/>
      <c r="Q368" s="42"/>
      <c r="R368" s="42"/>
      <c r="S368" s="42"/>
      <c r="T368" s="49">
        <v>364</v>
      </c>
      <c r="U368" s="55" t="s">
        <v>161</v>
      </c>
      <c r="V368" s="42"/>
      <c r="W368" s="43"/>
    </row>
    <row r="369" spans="3:23">
      <c r="C369" s="42"/>
      <c r="D369" s="42"/>
      <c r="E369" s="42"/>
      <c r="F369" s="42"/>
      <c r="G369" s="42"/>
      <c r="H369" s="42"/>
      <c r="I369" s="42"/>
      <c r="J369" s="42"/>
      <c r="K369" s="42"/>
      <c r="L369" s="42"/>
      <c r="M369" s="42"/>
      <c r="N369" s="42"/>
      <c r="O369" s="42"/>
      <c r="P369" s="42"/>
      <c r="Q369" s="42"/>
      <c r="R369" s="42"/>
      <c r="S369" s="42"/>
      <c r="T369" s="49">
        <v>365</v>
      </c>
      <c r="U369" s="55" t="s">
        <v>161</v>
      </c>
      <c r="V369" s="42"/>
      <c r="W369" s="43"/>
    </row>
    <row r="370" spans="3:23">
      <c r="C370" s="42"/>
      <c r="D370" s="42"/>
      <c r="E370" s="42"/>
      <c r="F370" s="42"/>
      <c r="G370" s="42"/>
      <c r="H370" s="42"/>
      <c r="I370" s="42"/>
      <c r="J370" s="42"/>
      <c r="K370" s="42"/>
      <c r="L370" s="42"/>
      <c r="M370" s="42"/>
      <c r="N370" s="42"/>
      <c r="O370" s="42"/>
      <c r="P370" s="42"/>
      <c r="Q370" s="42"/>
      <c r="R370" s="42"/>
      <c r="S370" s="42"/>
      <c r="T370" s="49">
        <v>366</v>
      </c>
      <c r="U370" s="55" t="s">
        <v>161</v>
      </c>
      <c r="V370" s="42"/>
      <c r="W370" s="43"/>
    </row>
    <row r="371" spans="3:23">
      <c r="C371" s="42"/>
      <c r="D371" s="42"/>
      <c r="E371" s="42"/>
      <c r="F371" s="42"/>
      <c r="G371" s="42"/>
      <c r="H371" s="42"/>
      <c r="I371" s="42"/>
      <c r="J371" s="42"/>
      <c r="K371" s="42"/>
      <c r="L371" s="42"/>
      <c r="M371" s="42"/>
      <c r="N371" s="42"/>
      <c r="O371" s="42"/>
      <c r="P371" s="42"/>
      <c r="Q371" s="42"/>
      <c r="R371" s="42"/>
      <c r="S371" s="42"/>
      <c r="T371" s="49">
        <v>367</v>
      </c>
      <c r="U371" s="55" t="s">
        <v>161</v>
      </c>
      <c r="V371" s="42"/>
      <c r="W371" s="43"/>
    </row>
    <row r="372" spans="3:23">
      <c r="C372" s="42"/>
      <c r="D372" s="42"/>
      <c r="E372" s="42"/>
      <c r="F372" s="42"/>
      <c r="G372" s="42"/>
      <c r="H372" s="42"/>
      <c r="I372" s="42"/>
      <c r="J372" s="42"/>
      <c r="K372" s="42"/>
      <c r="L372" s="42"/>
      <c r="M372" s="42"/>
      <c r="N372" s="42"/>
      <c r="O372" s="42"/>
      <c r="P372" s="42"/>
      <c r="Q372" s="42"/>
      <c r="R372" s="42"/>
      <c r="S372" s="42"/>
      <c r="T372" s="49">
        <v>368</v>
      </c>
      <c r="U372" s="55" t="s">
        <v>161</v>
      </c>
      <c r="V372" s="42"/>
      <c r="W372" s="43"/>
    </row>
    <row r="373" spans="3:23">
      <c r="C373" s="42"/>
      <c r="D373" s="42"/>
      <c r="E373" s="42"/>
      <c r="F373" s="42"/>
      <c r="G373" s="42"/>
      <c r="H373" s="42"/>
      <c r="I373" s="42"/>
      <c r="J373" s="42"/>
      <c r="K373" s="42"/>
      <c r="L373" s="42"/>
      <c r="M373" s="42"/>
      <c r="N373" s="42"/>
      <c r="O373" s="42"/>
      <c r="P373" s="42"/>
      <c r="Q373" s="42"/>
      <c r="R373" s="42"/>
      <c r="S373" s="42"/>
      <c r="T373" s="49">
        <v>369</v>
      </c>
      <c r="U373" s="55" t="s">
        <v>161</v>
      </c>
      <c r="V373" s="42"/>
      <c r="W373" s="43"/>
    </row>
    <row r="374" spans="3:23">
      <c r="C374" s="42"/>
      <c r="D374" s="42"/>
      <c r="E374" s="42"/>
      <c r="F374" s="42"/>
      <c r="G374" s="42"/>
      <c r="H374" s="42"/>
      <c r="I374" s="42"/>
      <c r="J374" s="42"/>
      <c r="K374" s="42"/>
      <c r="L374" s="42"/>
      <c r="M374" s="42"/>
      <c r="N374" s="42"/>
      <c r="O374" s="42"/>
      <c r="P374" s="42"/>
      <c r="Q374" s="42"/>
      <c r="R374" s="42"/>
      <c r="S374" s="42"/>
      <c r="T374" s="49">
        <v>370</v>
      </c>
      <c r="U374" s="55" t="s">
        <v>161</v>
      </c>
      <c r="V374" s="42"/>
      <c r="W374" s="43"/>
    </row>
    <row r="375" spans="3:23">
      <c r="C375" s="42"/>
      <c r="D375" s="42"/>
      <c r="E375" s="42"/>
      <c r="F375" s="42"/>
      <c r="G375" s="42"/>
      <c r="H375" s="42"/>
      <c r="I375" s="42"/>
      <c r="J375" s="42"/>
      <c r="K375" s="42"/>
      <c r="L375" s="42"/>
      <c r="M375" s="42"/>
      <c r="N375" s="42"/>
      <c r="O375" s="42"/>
      <c r="P375" s="42"/>
      <c r="Q375" s="42"/>
      <c r="R375" s="42"/>
      <c r="S375" s="42"/>
      <c r="T375" s="49">
        <v>371</v>
      </c>
      <c r="U375" s="55" t="s">
        <v>161</v>
      </c>
      <c r="V375" s="42"/>
      <c r="W375" s="43"/>
    </row>
    <row r="376" spans="3:23">
      <c r="C376" s="42"/>
      <c r="D376" s="42"/>
      <c r="E376" s="42"/>
      <c r="F376" s="42"/>
      <c r="G376" s="42"/>
      <c r="H376" s="42"/>
      <c r="I376" s="42"/>
      <c r="J376" s="42"/>
      <c r="K376" s="42"/>
      <c r="L376" s="42"/>
      <c r="M376" s="42"/>
      <c r="N376" s="42"/>
      <c r="O376" s="42"/>
      <c r="P376" s="42"/>
      <c r="Q376" s="42"/>
      <c r="R376" s="42"/>
      <c r="S376" s="42"/>
      <c r="T376" s="49">
        <v>372</v>
      </c>
      <c r="U376" s="55" t="s">
        <v>161</v>
      </c>
      <c r="V376" s="42"/>
      <c r="W376" s="43"/>
    </row>
    <row r="377" spans="3:23">
      <c r="C377" s="42"/>
      <c r="D377" s="42"/>
      <c r="E377" s="42"/>
      <c r="F377" s="42"/>
      <c r="G377" s="42"/>
      <c r="H377" s="42"/>
      <c r="I377" s="42"/>
      <c r="J377" s="42"/>
      <c r="K377" s="42"/>
      <c r="L377" s="42"/>
      <c r="M377" s="42"/>
      <c r="N377" s="42"/>
      <c r="O377" s="42"/>
      <c r="P377" s="42"/>
      <c r="Q377" s="42"/>
      <c r="R377" s="42"/>
      <c r="S377" s="42"/>
      <c r="T377" s="49">
        <v>373</v>
      </c>
      <c r="U377" s="55" t="s">
        <v>161</v>
      </c>
      <c r="V377" s="42"/>
      <c r="W377" s="43"/>
    </row>
    <row r="378" spans="3:23">
      <c r="C378" s="42"/>
      <c r="D378" s="42"/>
      <c r="E378" s="42"/>
      <c r="F378" s="42"/>
      <c r="G378" s="42"/>
      <c r="H378" s="42"/>
      <c r="I378" s="42"/>
      <c r="J378" s="42"/>
      <c r="K378" s="42"/>
      <c r="L378" s="42"/>
      <c r="M378" s="42"/>
      <c r="N378" s="42"/>
      <c r="O378" s="42"/>
      <c r="P378" s="42"/>
      <c r="Q378" s="42"/>
      <c r="R378" s="42"/>
      <c r="S378" s="42"/>
      <c r="T378" s="49">
        <v>374</v>
      </c>
      <c r="U378" s="55" t="s">
        <v>161</v>
      </c>
      <c r="V378" s="42"/>
      <c r="W378" s="43"/>
    </row>
    <row r="379" spans="3:23">
      <c r="C379" s="42"/>
      <c r="D379" s="42"/>
      <c r="E379" s="42"/>
      <c r="F379" s="42"/>
      <c r="G379" s="42"/>
      <c r="H379" s="42"/>
      <c r="I379" s="42"/>
      <c r="J379" s="42"/>
      <c r="K379" s="42"/>
      <c r="L379" s="42"/>
      <c r="M379" s="42"/>
      <c r="N379" s="42"/>
      <c r="O379" s="42"/>
      <c r="P379" s="42"/>
      <c r="Q379" s="42"/>
      <c r="R379" s="42"/>
      <c r="S379" s="42"/>
      <c r="T379" s="49">
        <v>375</v>
      </c>
      <c r="U379" s="55" t="s">
        <v>161</v>
      </c>
      <c r="V379" s="42"/>
      <c r="W379" s="43"/>
    </row>
    <row r="380" spans="3:23">
      <c r="C380" s="42"/>
      <c r="D380" s="42"/>
      <c r="E380" s="42"/>
      <c r="F380" s="42"/>
      <c r="G380" s="42"/>
      <c r="H380" s="42"/>
      <c r="I380" s="42"/>
      <c r="J380" s="42"/>
      <c r="K380" s="42"/>
      <c r="L380" s="42"/>
      <c r="M380" s="42"/>
      <c r="N380" s="42"/>
      <c r="O380" s="42"/>
      <c r="P380" s="42"/>
      <c r="Q380" s="42"/>
      <c r="R380" s="42"/>
      <c r="S380" s="42"/>
      <c r="T380" s="49">
        <v>376</v>
      </c>
      <c r="U380" s="55" t="s">
        <v>161</v>
      </c>
      <c r="V380" s="42"/>
      <c r="W380" s="43"/>
    </row>
    <row r="381" spans="3:23">
      <c r="C381" s="42"/>
      <c r="D381" s="42"/>
      <c r="E381" s="42"/>
      <c r="F381" s="42"/>
      <c r="G381" s="42"/>
      <c r="H381" s="42"/>
      <c r="I381" s="42"/>
      <c r="J381" s="42"/>
      <c r="K381" s="42"/>
      <c r="L381" s="42"/>
      <c r="M381" s="42"/>
      <c r="N381" s="42"/>
      <c r="O381" s="42"/>
      <c r="P381" s="42"/>
      <c r="Q381" s="42"/>
      <c r="R381" s="42"/>
      <c r="S381" s="42"/>
      <c r="T381" s="49">
        <v>377</v>
      </c>
      <c r="U381" s="55" t="s">
        <v>161</v>
      </c>
      <c r="V381" s="42"/>
      <c r="W381" s="43"/>
    </row>
    <row r="382" spans="3:23">
      <c r="C382" s="42"/>
      <c r="D382" s="42"/>
      <c r="E382" s="42"/>
      <c r="F382" s="42"/>
      <c r="G382" s="42"/>
      <c r="H382" s="42"/>
      <c r="I382" s="42"/>
      <c r="J382" s="42"/>
      <c r="K382" s="42"/>
      <c r="L382" s="42"/>
      <c r="M382" s="42"/>
      <c r="N382" s="42"/>
      <c r="O382" s="42"/>
      <c r="P382" s="42"/>
      <c r="Q382" s="42"/>
      <c r="R382" s="42"/>
      <c r="S382" s="42"/>
      <c r="T382" s="49">
        <v>378</v>
      </c>
      <c r="U382" s="55" t="s">
        <v>161</v>
      </c>
      <c r="V382" s="42"/>
      <c r="W382" s="43"/>
    </row>
    <row r="383" spans="3:23">
      <c r="C383" s="42"/>
      <c r="D383" s="42"/>
      <c r="E383" s="42"/>
      <c r="F383" s="42"/>
      <c r="G383" s="42"/>
      <c r="H383" s="42"/>
      <c r="I383" s="42"/>
      <c r="J383" s="42"/>
      <c r="K383" s="42"/>
      <c r="L383" s="42"/>
      <c r="M383" s="42"/>
      <c r="N383" s="42"/>
      <c r="O383" s="42"/>
      <c r="P383" s="42"/>
      <c r="Q383" s="42"/>
      <c r="R383" s="42"/>
      <c r="S383" s="42"/>
      <c r="T383" s="49">
        <v>379</v>
      </c>
      <c r="U383" s="55" t="s">
        <v>161</v>
      </c>
      <c r="V383" s="42"/>
      <c r="W383" s="43"/>
    </row>
    <row r="384" spans="3:23">
      <c r="C384" s="42"/>
      <c r="D384" s="42"/>
      <c r="E384" s="42"/>
      <c r="F384" s="42"/>
      <c r="G384" s="42"/>
      <c r="H384" s="42"/>
      <c r="I384" s="42"/>
      <c r="J384" s="42"/>
      <c r="K384" s="42"/>
      <c r="L384" s="42"/>
      <c r="M384" s="42"/>
      <c r="N384" s="42"/>
      <c r="O384" s="42"/>
      <c r="P384" s="42"/>
      <c r="Q384" s="42"/>
      <c r="R384" s="42"/>
      <c r="S384" s="42"/>
      <c r="T384" s="49">
        <v>380</v>
      </c>
      <c r="U384" s="55" t="s">
        <v>161</v>
      </c>
      <c r="V384" s="42"/>
      <c r="W384" s="43"/>
    </row>
    <row r="385" spans="3:23">
      <c r="C385" s="42"/>
      <c r="D385" s="42"/>
      <c r="E385" s="42"/>
      <c r="F385" s="42"/>
      <c r="G385" s="42"/>
      <c r="H385" s="42"/>
      <c r="I385" s="42"/>
      <c r="J385" s="42"/>
      <c r="K385" s="42"/>
      <c r="L385" s="42"/>
      <c r="M385" s="42"/>
      <c r="N385" s="42"/>
      <c r="O385" s="42"/>
      <c r="P385" s="42"/>
      <c r="Q385" s="42"/>
      <c r="R385" s="42"/>
      <c r="S385" s="42"/>
      <c r="T385" s="49">
        <v>381</v>
      </c>
      <c r="U385" s="55" t="s">
        <v>161</v>
      </c>
      <c r="V385" s="42"/>
      <c r="W385" s="43"/>
    </row>
    <row r="386" spans="3:23">
      <c r="C386" s="42"/>
      <c r="D386" s="42"/>
      <c r="E386" s="42"/>
      <c r="F386" s="42"/>
      <c r="G386" s="42"/>
      <c r="H386" s="42"/>
      <c r="I386" s="42"/>
      <c r="J386" s="42"/>
      <c r="K386" s="42"/>
      <c r="L386" s="42"/>
      <c r="M386" s="42"/>
      <c r="N386" s="42"/>
      <c r="O386" s="42"/>
      <c r="P386" s="42"/>
      <c r="Q386" s="42"/>
      <c r="R386" s="42"/>
      <c r="S386" s="42"/>
      <c r="T386" s="49">
        <v>382</v>
      </c>
      <c r="U386" s="55" t="s">
        <v>161</v>
      </c>
      <c r="V386" s="42"/>
      <c r="W386" s="43"/>
    </row>
    <row r="387" spans="3:23">
      <c r="C387" s="42"/>
      <c r="D387" s="42"/>
      <c r="E387" s="42"/>
      <c r="F387" s="42"/>
      <c r="G387" s="42"/>
      <c r="H387" s="42"/>
      <c r="I387" s="42"/>
      <c r="J387" s="42"/>
      <c r="K387" s="42"/>
      <c r="L387" s="42"/>
      <c r="M387" s="42"/>
      <c r="N387" s="42"/>
      <c r="O387" s="42"/>
      <c r="P387" s="42"/>
      <c r="Q387" s="42"/>
      <c r="R387" s="42"/>
      <c r="S387" s="42"/>
      <c r="T387" s="49">
        <v>383</v>
      </c>
      <c r="U387" s="55" t="s">
        <v>161</v>
      </c>
      <c r="V387" s="42"/>
      <c r="W387" s="43"/>
    </row>
    <row r="388" spans="3:23">
      <c r="C388" s="42"/>
      <c r="D388" s="42"/>
      <c r="E388" s="42"/>
      <c r="F388" s="42"/>
      <c r="G388" s="42"/>
      <c r="H388" s="42"/>
      <c r="I388" s="42"/>
      <c r="J388" s="42"/>
      <c r="K388" s="42"/>
      <c r="L388" s="42"/>
      <c r="M388" s="42"/>
      <c r="N388" s="42"/>
      <c r="O388" s="42"/>
      <c r="P388" s="42"/>
      <c r="Q388" s="42"/>
      <c r="R388" s="42"/>
      <c r="S388" s="42"/>
      <c r="T388" s="49">
        <v>384</v>
      </c>
      <c r="U388" s="55" t="s">
        <v>161</v>
      </c>
      <c r="V388" s="42"/>
      <c r="W388" s="43"/>
    </row>
    <row r="389" spans="3:23">
      <c r="C389" s="42"/>
      <c r="D389" s="42"/>
      <c r="E389" s="42"/>
      <c r="F389" s="42"/>
      <c r="G389" s="42"/>
      <c r="H389" s="42"/>
      <c r="I389" s="42"/>
      <c r="J389" s="42"/>
      <c r="K389" s="42"/>
      <c r="L389" s="42"/>
      <c r="M389" s="42"/>
      <c r="N389" s="42"/>
      <c r="O389" s="42"/>
      <c r="P389" s="42"/>
      <c r="Q389" s="42"/>
      <c r="R389" s="42"/>
      <c r="S389" s="42"/>
      <c r="T389" s="49">
        <v>385</v>
      </c>
      <c r="U389" s="55" t="s">
        <v>161</v>
      </c>
      <c r="V389" s="42"/>
      <c r="W389" s="43"/>
    </row>
    <row r="390" spans="3:23">
      <c r="C390" s="42"/>
      <c r="D390" s="42"/>
      <c r="E390" s="42"/>
      <c r="F390" s="42"/>
      <c r="G390" s="42"/>
      <c r="H390" s="42"/>
      <c r="I390" s="42"/>
      <c r="J390" s="42"/>
      <c r="K390" s="42"/>
      <c r="L390" s="42"/>
      <c r="M390" s="42"/>
      <c r="N390" s="42"/>
      <c r="O390" s="42"/>
      <c r="P390" s="42"/>
      <c r="Q390" s="42"/>
      <c r="R390" s="42"/>
      <c r="S390" s="42"/>
      <c r="T390" s="49">
        <v>386</v>
      </c>
      <c r="U390" s="55" t="s">
        <v>161</v>
      </c>
      <c r="V390" s="42"/>
      <c r="W390" s="43"/>
    </row>
    <row r="391" spans="3:23">
      <c r="C391" s="42"/>
      <c r="D391" s="42"/>
      <c r="E391" s="42"/>
      <c r="F391" s="42"/>
      <c r="G391" s="42"/>
      <c r="H391" s="42"/>
      <c r="I391" s="42"/>
      <c r="J391" s="42"/>
      <c r="K391" s="42"/>
      <c r="L391" s="42"/>
      <c r="M391" s="42"/>
      <c r="N391" s="42"/>
      <c r="O391" s="42"/>
      <c r="P391" s="42"/>
      <c r="Q391" s="42"/>
      <c r="R391" s="42"/>
      <c r="S391" s="42"/>
      <c r="T391" s="49">
        <v>387</v>
      </c>
      <c r="U391" s="55" t="s">
        <v>161</v>
      </c>
      <c r="V391" s="42"/>
      <c r="W391" s="43"/>
    </row>
    <row r="392" spans="3:23">
      <c r="C392" s="42"/>
      <c r="D392" s="42"/>
      <c r="E392" s="42"/>
      <c r="F392" s="42"/>
      <c r="G392" s="42"/>
      <c r="H392" s="42"/>
      <c r="I392" s="42"/>
      <c r="J392" s="42"/>
      <c r="K392" s="42"/>
      <c r="L392" s="42"/>
      <c r="M392" s="42"/>
      <c r="N392" s="42"/>
      <c r="O392" s="42"/>
      <c r="P392" s="42"/>
      <c r="Q392" s="42"/>
      <c r="R392" s="42"/>
      <c r="S392" s="42"/>
      <c r="T392" s="49">
        <v>388</v>
      </c>
      <c r="U392" s="55" t="s">
        <v>161</v>
      </c>
      <c r="V392" s="42"/>
      <c r="W392" s="43"/>
    </row>
    <row r="393" spans="3:23">
      <c r="C393" s="42"/>
      <c r="D393" s="42"/>
      <c r="E393" s="42"/>
      <c r="F393" s="42"/>
      <c r="G393" s="42"/>
      <c r="H393" s="42"/>
      <c r="I393" s="42"/>
      <c r="J393" s="42"/>
      <c r="K393" s="42"/>
      <c r="L393" s="42"/>
      <c r="M393" s="42"/>
      <c r="N393" s="42"/>
      <c r="O393" s="42"/>
      <c r="P393" s="42"/>
      <c r="Q393" s="42"/>
      <c r="R393" s="42"/>
      <c r="S393" s="42"/>
      <c r="T393" s="49">
        <v>389</v>
      </c>
      <c r="U393" s="55" t="s">
        <v>161</v>
      </c>
      <c r="V393" s="42"/>
      <c r="W393" s="43"/>
    </row>
    <row r="394" spans="3:23">
      <c r="C394" s="42"/>
      <c r="D394" s="42"/>
      <c r="E394" s="42"/>
      <c r="F394" s="42"/>
      <c r="G394" s="42"/>
      <c r="H394" s="42"/>
      <c r="I394" s="42"/>
      <c r="J394" s="42"/>
      <c r="K394" s="42"/>
      <c r="L394" s="42"/>
      <c r="M394" s="42"/>
      <c r="N394" s="42"/>
      <c r="O394" s="42"/>
      <c r="P394" s="42"/>
      <c r="Q394" s="42"/>
      <c r="R394" s="42"/>
      <c r="S394" s="42"/>
      <c r="T394" s="49">
        <v>390</v>
      </c>
      <c r="U394" s="55" t="s">
        <v>161</v>
      </c>
      <c r="V394" s="42"/>
      <c r="W394" s="43"/>
    </row>
    <row r="395" spans="3:23">
      <c r="C395" s="42"/>
      <c r="D395" s="42"/>
      <c r="E395" s="42"/>
      <c r="F395" s="42"/>
      <c r="G395" s="42"/>
      <c r="H395" s="42"/>
      <c r="I395" s="42"/>
      <c r="J395" s="42"/>
      <c r="K395" s="42"/>
      <c r="L395" s="42"/>
      <c r="M395" s="42"/>
      <c r="N395" s="42"/>
      <c r="O395" s="42"/>
      <c r="P395" s="42"/>
      <c r="Q395" s="42"/>
      <c r="R395" s="42"/>
      <c r="S395" s="42"/>
      <c r="T395" s="49">
        <v>391</v>
      </c>
      <c r="U395" s="55" t="s">
        <v>161</v>
      </c>
      <c r="V395" s="42"/>
      <c r="W395" s="43"/>
    </row>
    <row r="396" spans="3:23">
      <c r="C396" s="42"/>
      <c r="D396" s="42"/>
      <c r="E396" s="42"/>
      <c r="F396" s="42"/>
      <c r="G396" s="42"/>
      <c r="H396" s="42"/>
      <c r="I396" s="42"/>
      <c r="J396" s="42"/>
      <c r="K396" s="42"/>
      <c r="L396" s="42"/>
      <c r="M396" s="42"/>
      <c r="N396" s="42"/>
      <c r="O396" s="42"/>
      <c r="P396" s="42"/>
      <c r="Q396" s="42"/>
      <c r="R396" s="42"/>
      <c r="S396" s="42"/>
      <c r="T396" s="49">
        <v>392</v>
      </c>
      <c r="U396" s="55" t="s">
        <v>161</v>
      </c>
      <c r="V396" s="42"/>
      <c r="W396" s="43"/>
    </row>
    <row r="397" spans="3:23">
      <c r="C397" s="42"/>
      <c r="D397" s="42"/>
      <c r="E397" s="42"/>
      <c r="F397" s="42"/>
      <c r="G397" s="42"/>
      <c r="H397" s="42"/>
      <c r="I397" s="42"/>
      <c r="J397" s="42"/>
      <c r="K397" s="42"/>
      <c r="L397" s="42"/>
      <c r="M397" s="42"/>
      <c r="N397" s="42"/>
      <c r="O397" s="42"/>
      <c r="P397" s="42"/>
      <c r="Q397" s="42"/>
      <c r="R397" s="42"/>
      <c r="S397" s="42"/>
      <c r="T397" s="49">
        <v>393</v>
      </c>
      <c r="U397" s="55" t="s">
        <v>161</v>
      </c>
      <c r="V397" s="42"/>
      <c r="W397" s="43"/>
    </row>
    <row r="398" spans="3:23">
      <c r="C398" s="42"/>
      <c r="D398" s="42"/>
      <c r="E398" s="42"/>
      <c r="F398" s="42"/>
      <c r="G398" s="42"/>
      <c r="H398" s="42"/>
      <c r="I398" s="42"/>
      <c r="J398" s="42"/>
      <c r="K398" s="42"/>
      <c r="L398" s="42"/>
      <c r="M398" s="42"/>
      <c r="N398" s="42"/>
      <c r="O398" s="42"/>
      <c r="P398" s="42"/>
      <c r="Q398" s="42"/>
      <c r="R398" s="42"/>
      <c r="S398" s="42"/>
      <c r="T398" s="49">
        <v>394</v>
      </c>
      <c r="U398" s="55" t="s">
        <v>161</v>
      </c>
      <c r="V398" s="42"/>
      <c r="W398" s="43"/>
    </row>
    <row r="399" spans="3:23">
      <c r="C399" s="42"/>
      <c r="D399" s="42"/>
      <c r="E399" s="42"/>
      <c r="F399" s="42"/>
      <c r="G399" s="42"/>
      <c r="H399" s="42"/>
      <c r="I399" s="42"/>
      <c r="J399" s="42"/>
      <c r="K399" s="42"/>
      <c r="L399" s="42"/>
      <c r="M399" s="42"/>
      <c r="N399" s="42"/>
      <c r="O399" s="42"/>
      <c r="P399" s="42"/>
      <c r="Q399" s="42"/>
      <c r="R399" s="42"/>
      <c r="S399" s="42"/>
      <c r="T399" s="49">
        <v>395</v>
      </c>
      <c r="U399" s="55" t="s">
        <v>161</v>
      </c>
      <c r="V399" s="42"/>
      <c r="W399" s="43"/>
    </row>
    <row r="400" spans="3:23">
      <c r="C400" s="42"/>
      <c r="D400" s="42"/>
      <c r="E400" s="42"/>
      <c r="F400" s="42"/>
      <c r="G400" s="42"/>
      <c r="H400" s="42"/>
      <c r="I400" s="42"/>
      <c r="J400" s="42"/>
      <c r="K400" s="42"/>
      <c r="L400" s="42"/>
      <c r="M400" s="42"/>
      <c r="N400" s="42"/>
      <c r="O400" s="42"/>
      <c r="P400" s="42"/>
      <c r="Q400" s="42"/>
      <c r="R400" s="42"/>
      <c r="S400" s="42"/>
      <c r="T400" s="49">
        <v>396</v>
      </c>
      <c r="U400" s="55" t="s">
        <v>161</v>
      </c>
      <c r="V400" s="42"/>
      <c r="W400" s="43"/>
    </row>
    <row r="401" spans="3:23">
      <c r="C401" s="42"/>
      <c r="D401" s="42"/>
      <c r="E401" s="42"/>
      <c r="F401" s="42"/>
      <c r="G401" s="42"/>
      <c r="H401" s="42"/>
      <c r="I401" s="42"/>
      <c r="J401" s="42"/>
      <c r="K401" s="42"/>
      <c r="L401" s="42"/>
      <c r="M401" s="42"/>
      <c r="N401" s="42"/>
      <c r="O401" s="42"/>
      <c r="P401" s="42"/>
      <c r="Q401" s="42"/>
      <c r="R401" s="42"/>
      <c r="S401" s="42"/>
      <c r="T401" s="49">
        <v>397</v>
      </c>
      <c r="U401" s="55" t="s">
        <v>161</v>
      </c>
      <c r="V401" s="42"/>
      <c r="W401" s="43"/>
    </row>
    <row r="402" spans="3:23">
      <c r="C402" s="42"/>
      <c r="D402" s="42"/>
      <c r="E402" s="42"/>
      <c r="F402" s="42"/>
      <c r="G402" s="42"/>
      <c r="H402" s="42"/>
      <c r="I402" s="42"/>
      <c r="J402" s="42"/>
      <c r="K402" s="42"/>
      <c r="L402" s="42"/>
      <c r="M402" s="42"/>
      <c r="N402" s="42"/>
      <c r="O402" s="42"/>
      <c r="P402" s="42"/>
      <c r="Q402" s="42"/>
      <c r="R402" s="42"/>
      <c r="S402" s="42"/>
      <c r="T402" s="49">
        <v>398</v>
      </c>
      <c r="U402" s="55" t="s">
        <v>161</v>
      </c>
      <c r="V402" s="42"/>
      <c r="W402" s="43"/>
    </row>
    <row r="403" spans="3:23">
      <c r="C403" s="42"/>
      <c r="D403" s="42"/>
      <c r="E403" s="42"/>
      <c r="F403" s="42"/>
      <c r="G403" s="42"/>
      <c r="H403" s="42"/>
      <c r="I403" s="42"/>
      <c r="J403" s="42"/>
      <c r="K403" s="42"/>
      <c r="L403" s="42"/>
      <c r="M403" s="42"/>
      <c r="N403" s="42"/>
      <c r="O403" s="42"/>
      <c r="P403" s="42"/>
      <c r="Q403" s="42"/>
      <c r="R403" s="42"/>
      <c r="S403" s="42"/>
      <c r="T403" s="49">
        <v>399</v>
      </c>
      <c r="U403" s="55" t="s">
        <v>161</v>
      </c>
      <c r="V403" s="42"/>
      <c r="W403" s="43"/>
    </row>
    <row r="404" spans="3:23">
      <c r="C404" s="42"/>
      <c r="D404" s="42"/>
      <c r="E404" s="42"/>
      <c r="F404" s="42"/>
      <c r="G404" s="42"/>
      <c r="H404" s="42"/>
      <c r="I404" s="42"/>
      <c r="J404" s="42"/>
      <c r="K404" s="42"/>
      <c r="L404" s="42"/>
      <c r="M404" s="42"/>
      <c r="N404" s="42"/>
      <c r="O404" s="42"/>
      <c r="P404" s="42"/>
      <c r="Q404" s="42"/>
      <c r="R404" s="42"/>
      <c r="S404" s="42"/>
      <c r="T404" s="49">
        <v>400</v>
      </c>
      <c r="U404" s="55" t="s">
        <v>161</v>
      </c>
      <c r="V404" s="42"/>
      <c r="W404" s="43"/>
    </row>
    <row r="405" spans="3:23">
      <c r="C405" s="42"/>
      <c r="D405" s="42"/>
      <c r="E405" s="42"/>
      <c r="F405" s="42"/>
      <c r="G405" s="42"/>
      <c r="H405" s="42"/>
      <c r="I405" s="42"/>
      <c r="J405" s="42"/>
      <c r="K405" s="42"/>
      <c r="L405" s="42"/>
      <c r="M405" s="42"/>
      <c r="N405" s="42"/>
      <c r="O405" s="42"/>
      <c r="P405" s="42"/>
      <c r="Q405" s="42"/>
      <c r="R405" s="42"/>
      <c r="S405" s="42"/>
      <c r="T405" s="49">
        <v>401</v>
      </c>
      <c r="U405" s="55" t="s">
        <v>161</v>
      </c>
      <c r="V405" s="42"/>
      <c r="W405" s="43"/>
    </row>
    <row r="406" spans="3:23">
      <c r="C406" s="42"/>
      <c r="D406" s="42"/>
      <c r="E406" s="42"/>
      <c r="F406" s="42"/>
      <c r="G406" s="42"/>
      <c r="H406" s="42"/>
      <c r="I406" s="42"/>
      <c r="J406" s="42"/>
      <c r="K406" s="42"/>
      <c r="L406" s="42"/>
      <c r="M406" s="42"/>
      <c r="N406" s="42"/>
      <c r="O406" s="42"/>
      <c r="P406" s="42"/>
      <c r="Q406" s="42"/>
      <c r="R406" s="42"/>
      <c r="S406" s="42"/>
      <c r="T406" s="49">
        <v>402</v>
      </c>
      <c r="U406" s="55" t="s">
        <v>161</v>
      </c>
      <c r="V406" s="42"/>
      <c r="W406" s="43"/>
    </row>
    <row r="407" spans="3:23">
      <c r="C407" s="42"/>
      <c r="D407" s="42"/>
      <c r="E407" s="42"/>
      <c r="F407" s="42"/>
      <c r="G407" s="42"/>
      <c r="H407" s="42"/>
      <c r="I407" s="42"/>
      <c r="J407" s="42"/>
      <c r="K407" s="42"/>
      <c r="L407" s="42"/>
      <c r="M407" s="42"/>
      <c r="N407" s="42"/>
      <c r="O407" s="42"/>
      <c r="P407" s="42"/>
      <c r="Q407" s="42"/>
      <c r="R407" s="42"/>
      <c r="S407" s="42"/>
      <c r="T407" s="49">
        <v>403</v>
      </c>
      <c r="U407" s="55" t="s">
        <v>161</v>
      </c>
      <c r="V407" s="42"/>
      <c r="W407" s="43"/>
    </row>
    <row r="408" spans="3:23">
      <c r="C408" s="42"/>
      <c r="D408" s="42"/>
      <c r="E408" s="42"/>
      <c r="F408" s="42"/>
      <c r="G408" s="42"/>
      <c r="H408" s="42"/>
      <c r="I408" s="42"/>
      <c r="J408" s="42"/>
      <c r="K408" s="42"/>
      <c r="L408" s="42"/>
      <c r="M408" s="42"/>
      <c r="N408" s="42"/>
      <c r="O408" s="42"/>
      <c r="P408" s="42"/>
      <c r="Q408" s="42"/>
      <c r="R408" s="42"/>
      <c r="S408" s="42"/>
      <c r="T408" s="49">
        <v>404</v>
      </c>
      <c r="U408" s="55" t="s">
        <v>161</v>
      </c>
      <c r="V408" s="42"/>
      <c r="W408" s="43"/>
    </row>
    <row r="409" spans="3:23">
      <c r="C409" s="42"/>
      <c r="D409" s="42"/>
      <c r="E409" s="42"/>
      <c r="F409" s="42"/>
      <c r="G409" s="42"/>
      <c r="H409" s="42"/>
      <c r="I409" s="42"/>
      <c r="J409" s="42"/>
      <c r="K409" s="42"/>
      <c r="L409" s="42"/>
      <c r="M409" s="42"/>
      <c r="N409" s="42"/>
      <c r="O409" s="42"/>
      <c r="P409" s="42"/>
      <c r="Q409" s="42"/>
      <c r="R409" s="42"/>
      <c r="S409" s="42"/>
      <c r="T409" s="49">
        <v>405</v>
      </c>
      <c r="U409" s="55" t="s">
        <v>161</v>
      </c>
      <c r="V409" s="42"/>
      <c r="W409" s="43"/>
    </row>
    <row r="410" spans="3:23">
      <c r="C410" s="42"/>
      <c r="D410" s="42"/>
      <c r="E410" s="42"/>
      <c r="F410" s="42"/>
      <c r="G410" s="42"/>
      <c r="H410" s="42"/>
      <c r="I410" s="42"/>
      <c r="J410" s="42"/>
      <c r="K410" s="42"/>
      <c r="L410" s="42"/>
      <c r="M410" s="42"/>
      <c r="N410" s="42"/>
      <c r="O410" s="42"/>
      <c r="P410" s="42"/>
      <c r="Q410" s="42"/>
      <c r="R410" s="42"/>
      <c r="S410" s="42"/>
      <c r="T410" s="49">
        <v>406</v>
      </c>
      <c r="U410" s="55" t="s">
        <v>161</v>
      </c>
      <c r="V410" s="42"/>
      <c r="W410" s="43"/>
    </row>
    <row r="411" spans="3:23">
      <c r="C411" s="42"/>
      <c r="D411" s="42"/>
      <c r="E411" s="42"/>
      <c r="F411" s="42"/>
      <c r="G411" s="42"/>
      <c r="H411" s="42"/>
      <c r="I411" s="42"/>
      <c r="J411" s="42"/>
      <c r="K411" s="42"/>
      <c r="L411" s="42"/>
      <c r="M411" s="42"/>
      <c r="N411" s="42"/>
      <c r="O411" s="42"/>
      <c r="P411" s="42"/>
      <c r="Q411" s="42"/>
      <c r="R411" s="42"/>
      <c r="S411" s="42"/>
      <c r="T411" s="49">
        <v>407</v>
      </c>
      <c r="U411" s="55" t="s">
        <v>161</v>
      </c>
      <c r="V411" s="42"/>
      <c r="W411" s="43"/>
    </row>
    <row r="412" spans="3:23">
      <c r="C412" s="42"/>
      <c r="D412" s="42"/>
      <c r="E412" s="42"/>
      <c r="F412" s="42"/>
      <c r="G412" s="42"/>
      <c r="H412" s="42"/>
      <c r="I412" s="42"/>
      <c r="J412" s="42"/>
      <c r="K412" s="42"/>
      <c r="L412" s="42"/>
      <c r="M412" s="42"/>
      <c r="N412" s="42"/>
      <c r="O412" s="42"/>
      <c r="P412" s="42"/>
      <c r="Q412" s="42"/>
      <c r="R412" s="42"/>
      <c r="S412" s="42"/>
      <c r="T412" s="49">
        <v>408</v>
      </c>
      <c r="U412" s="55" t="s">
        <v>161</v>
      </c>
      <c r="V412" s="42"/>
      <c r="W412" s="43"/>
    </row>
    <row r="413" spans="3:23">
      <c r="C413" s="42"/>
      <c r="D413" s="42"/>
      <c r="E413" s="42"/>
      <c r="F413" s="42"/>
      <c r="G413" s="42"/>
      <c r="H413" s="42"/>
      <c r="I413" s="42"/>
      <c r="J413" s="42"/>
      <c r="K413" s="42"/>
      <c r="L413" s="42"/>
      <c r="M413" s="42"/>
      <c r="N413" s="42"/>
      <c r="O413" s="42"/>
      <c r="P413" s="42"/>
      <c r="Q413" s="42"/>
      <c r="R413" s="42"/>
      <c r="S413" s="42"/>
      <c r="T413" s="49">
        <v>409</v>
      </c>
      <c r="U413" s="55" t="s">
        <v>161</v>
      </c>
      <c r="V413" s="42"/>
      <c r="W413" s="43"/>
    </row>
    <row r="414" spans="3:23">
      <c r="C414" s="42"/>
      <c r="D414" s="42"/>
      <c r="E414" s="42"/>
      <c r="F414" s="42"/>
      <c r="G414" s="42"/>
      <c r="H414" s="42"/>
      <c r="I414" s="42"/>
      <c r="J414" s="42"/>
      <c r="K414" s="42"/>
      <c r="L414" s="42"/>
      <c r="M414" s="42"/>
      <c r="N414" s="42"/>
      <c r="O414" s="42"/>
      <c r="P414" s="42"/>
      <c r="Q414" s="42"/>
      <c r="R414" s="42"/>
      <c r="S414" s="42"/>
      <c r="T414" s="49">
        <v>410</v>
      </c>
      <c r="U414" s="55" t="s">
        <v>161</v>
      </c>
      <c r="V414" s="42"/>
      <c r="W414" s="43"/>
    </row>
    <row r="415" spans="3:23">
      <c r="C415" s="42"/>
      <c r="D415" s="42"/>
      <c r="E415" s="42"/>
      <c r="F415" s="42"/>
      <c r="G415" s="42"/>
      <c r="H415" s="42"/>
      <c r="I415" s="42"/>
      <c r="J415" s="42"/>
      <c r="K415" s="42"/>
      <c r="L415" s="42"/>
      <c r="M415" s="42"/>
      <c r="N415" s="42"/>
      <c r="O415" s="42"/>
      <c r="P415" s="42"/>
      <c r="Q415" s="42"/>
      <c r="R415" s="42"/>
      <c r="S415" s="42"/>
      <c r="T415" s="49">
        <v>411</v>
      </c>
      <c r="U415" s="55" t="s">
        <v>161</v>
      </c>
      <c r="V415" s="42"/>
      <c r="W415" s="43"/>
    </row>
    <row r="416" spans="3:23">
      <c r="C416" s="42"/>
      <c r="D416" s="42"/>
      <c r="E416" s="42"/>
      <c r="F416" s="42"/>
      <c r="G416" s="42"/>
      <c r="H416" s="42"/>
      <c r="I416" s="42"/>
      <c r="J416" s="42"/>
      <c r="K416" s="42"/>
      <c r="L416" s="42"/>
      <c r="M416" s="42"/>
      <c r="N416" s="42"/>
      <c r="O416" s="42"/>
      <c r="P416" s="42"/>
      <c r="Q416" s="42"/>
      <c r="R416" s="42"/>
      <c r="S416" s="42"/>
      <c r="T416" s="49">
        <v>412</v>
      </c>
      <c r="U416" s="55" t="s">
        <v>161</v>
      </c>
      <c r="V416" s="42"/>
      <c r="W416" s="43"/>
    </row>
    <row r="417" spans="3:23">
      <c r="C417" s="42"/>
      <c r="D417" s="42"/>
      <c r="E417" s="42"/>
      <c r="F417" s="42"/>
      <c r="G417" s="42"/>
      <c r="H417" s="42"/>
      <c r="I417" s="42"/>
      <c r="J417" s="42"/>
      <c r="K417" s="42"/>
      <c r="L417" s="42"/>
      <c r="M417" s="42"/>
      <c r="N417" s="42"/>
      <c r="O417" s="42"/>
      <c r="P417" s="42"/>
      <c r="Q417" s="42"/>
      <c r="R417" s="42"/>
      <c r="S417" s="42"/>
      <c r="T417" s="49">
        <v>413</v>
      </c>
      <c r="U417" s="55" t="s">
        <v>161</v>
      </c>
      <c r="V417" s="42"/>
      <c r="W417" s="43"/>
    </row>
    <row r="418" spans="3:23">
      <c r="C418" s="42"/>
      <c r="D418" s="42"/>
      <c r="E418" s="42"/>
      <c r="F418" s="42"/>
      <c r="G418" s="42"/>
      <c r="H418" s="42"/>
      <c r="I418" s="42"/>
      <c r="J418" s="42"/>
      <c r="K418" s="42"/>
      <c r="L418" s="42"/>
      <c r="M418" s="42"/>
      <c r="N418" s="42"/>
      <c r="O418" s="42"/>
      <c r="P418" s="42"/>
      <c r="Q418" s="42"/>
      <c r="R418" s="42"/>
      <c r="S418" s="42"/>
      <c r="T418" s="49">
        <v>414</v>
      </c>
      <c r="U418" s="55" t="s">
        <v>161</v>
      </c>
      <c r="V418" s="42"/>
      <c r="W418" s="43"/>
    </row>
    <row r="419" spans="3:23">
      <c r="C419" s="42"/>
      <c r="D419" s="42"/>
      <c r="E419" s="42"/>
      <c r="F419" s="42"/>
      <c r="G419" s="42"/>
      <c r="H419" s="42"/>
      <c r="I419" s="42"/>
      <c r="J419" s="42"/>
      <c r="K419" s="42"/>
      <c r="L419" s="42"/>
      <c r="M419" s="42"/>
      <c r="N419" s="42"/>
      <c r="O419" s="42"/>
      <c r="P419" s="42"/>
      <c r="Q419" s="42"/>
      <c r="R419" s="42"/>
      <c r="S419" s="42"/>
      <c r="T419" s="49">
        <v>415</v>
      </c>
      <c r="U419" s="55" t="s">
        <v>161</v>
      </c>
      <c r="V419" s="42"/>
      <c r="W419" s="43"/>
    </row>
    <row r="420" spans="3:23">
      <c r="C420" s="42"/>
      <c r="D420" s="42"/>
      <c r="E420" s="42"/>
      <c r="F420" s="42"/>
      <c r="G420" s="42"/>
      <c r="H420" s="42"/>
      <c r="I420" s="42"/>
      <c r="J420" s="42"/>
      <c r="K420" s="42"/>
      <c r="L420" s="42"/>
      <c r="M420" s="42"/>
      <c r="N420" s="42"/>
      <c r="O420" s="42"/>
      <c r="P420" s="42"/>
      <c r="Q420" s="42"/>
      <c r="R420" s="42"/>
      <c r="S420" s="42"/>
      <c r="T420" s="49">
        <v>416</v>
      </c>
      <c r="U420" s="55" t="s">
        <v>161</v>
      </c>
      <c r="V420" s="42"/>
      <c r="W420" s="43"/>
    </row>
    <row r="421" spans="3:23">
      <c r="C421" s="42"/>
      <c r="D421" s="42"/>
      <c r="E421" s="42"/>
      <c r="F421" s="42"/>
      <c r="G421" s="42"/>
      <c r="H421" s="42"/>
      <c r="I421" s="42"/>
      <c r="J421" s="42"/>
      <c r="K421" s="42"/>
      <c r="L421" s="42"/>
      <c r="M421" s="42"/>
      <c r="N421" s="42"/>
      <c r="O421" s="42"/>
      <c r="P421" s="42"/>
      <c r="Q421" s="42"/>
      <c r="R421" s="42"/>
      <c r="S421" s="42"/>
      <c r="T421" s="49">
        <v>417</v>
      </c>
      <c r="U421" s="55" t="s">
        <v>161</v>
      </c>
      <c r="V421" s="42"/>
      <c r="W421" s="43"/>
    </row>
    <row r="422" spans="3:23">
      <c r="C422" s="42"/>
      <c r="D422" s="42"/>
      <c r="E422" s="42"/>
      <c r="F422" s="42"/>
      <c r="G422" s="42"/>
      <c r="H422" s="42"/>
      <c r="I422" s="42"/>
      <c r="J422" s="42"/>
      <c r="K422" s="42"/>
      <c r="L422" s="42"/>
      <c r="M422" s="42"/>
      <c r="N422" s="42"/>
      <c r="O422" s="42"/>
      <c r="P422" s="42"/>
      <c r="Q422" s="42"/>
      <c r="R422" s="42"/>
      <c r="S422" s="42"/>
      <c r="T422" s="49">
        <v>418</v>
      </c>
      <c r="U422" s="55" t="s">
        <v>161</v>
      </c>
      <c r="V422" s="42"/>
      <c r="W422" s="43"/>
    </row>
    <row r="423" spans="3:23">
      <c r="C423" s="42"/>
      <c r="D423" s="42"/>
      <c r="E423" s="42"/>
      <c r="F423" s="42"/>
      <c r="G423" s="42"/>
      <c r="H423" s="42"/>
      <c r="I423" s="42"/>
      <c r="J423" s="42"/>
      <c r="K423" s="42"/>
      <c r="L423" s="42"/>
      <c r="M423" s="42"/>
      <c r="N423" s="42"/>
      <c r="O423" s="42"/>
      <c r="P423" s="42"/>
      <c r="Q423" s="42"/>
      <c r="R423" s="42"/>
      <c r="S423" s="42"/>
      <c r="T423" s="49">
        <v>419</v>
      </c>
      <c r="U423" s="55" t="s">
        <v>161</v>
      </c>
      <c r="V423" s="42"/>
      <c r="W423" s="43"/>
    </row>
    <row r="424" spans="3:23">
      <c r="C424" s="42"/>
      <c r="D424" s="42"/>
      <c r="E424" s="42"/>
      <c r="F424" s="42"/>
      <c r="G424" s="42"/>
      <c r="H424" s="42"/>
      <c r="I424" s="42"/>
      <c r="J424" s="42"/>
      <c r="K424" s="42"/>
      <c r="L424" s="42"/>
      <c r="M424" s="42"/>
      <c r="N424" s="42"/>
      <c r="O424" s="42"/>
      <c r="P424" s="42"/>
      <c r="Q424" s="42"/>
      <c r="R424" s="42"/>
      <c r="S424" s="42"/>
      <c r="T424" s="49">
        <v>420</v>
      </c>
      <c r="U424" s="55" t="s">
        <v>161</v>
      </c>
      <c r="V424" s="42"/>
      <c r="W424" s="43"/>
    </row>
    <row r="425" spans="3:23">
      <c r="C425" s="42"/>
      <c r="D425" s="42"/>
      <c r="E425" s="42"/>
      <c r="F425" s="42"/>
      <c r="G425" s="42"/>
      <c r="H425" s="42"/>
      <c r="I425" s="42"/>
      <c r="J425" s="42"/>
      <c r="K425" s="42"/>
      <c r="L425" s="42"/>
      <c r="M425" s="42"/>
      <c r="N425" s="42"/>
      <c r="O425" s="42"/>
      <c r="P425" s="42"/>
      <c r="Q425" s="42"/>
      <c r="R425" s="42"/>
      <c r="S425" s="42"/>
      <c r="T425" s="49">
        <v>421</v>
      </c>
      <c r="U425" s="55" t="s">
        <v>161</v>
      </c>
      <c r="V425" s="42"/>
      <c r="W425" s="43"/>
    </row>
    <row r="426" spans="3:23">
      <c r="C426" s="42"/>
      <c r="D426" s="42"/>
      <c r="E426" s="42"/>
      <c r="F426" s="42"/>
      <c r="G426" s="42"/>
      <c r="H426" s="42"/>
      <c r="I426" s="42"/>
      <c r="J426" s="42"/>
      <c r="K426" s="42"/>
      <c r="L426" s="42"/>
      <c r="M426" s="42"/>
      <c r="N426" s="42"/>
      <c r="O426" s="42"/>
      <c r="P426" s="42"/>
      <c r="Q426" s="42"/>
      <c r="R426" s="42"/>
      <c r="S426" s="42"/>
      <c r="T426" s="49">
        <v>422</v>
      </c>
      <c r="U426" s="55" t="s">
        <v>161</v>
      </c>
      <c r="V426" s="42"/>
      <c r="W426" s="43"/>
    </row>
    <row r="427" spans="3:23">
      <c r="C427" s="42"/>
      <c r="D427" s="42"/>
      <c r="E427" s="42"/>
      <c r="F427" s="42"/>
      <c r="G427" s="42"/>
      <c r="H427" s="42"/>
      <c r="I427" s="42"/>
      <c r="J427" s="42"/>
      <c r="K427" s="42"/>
      <c r="L427" s="42"/>
      <c r="M427" s="42"/>
      <c r="N427" s="42"/>
      <c r="O427" s="42"/>
      <c r="P427" s="42"/>
      <c r="Q427" s="42"/>
      <c r="R427" s="42"/>
      <c r="S427" s="42"/>
      <c r="T427" s="49">
        <v>423</v>
      </c>
      <c r="U427" s="55" t="s">
        <v>161</v>
      </c>
      <c r="V427" s="42"/>
      <c r="W427" s="43"/>
    </row>
    <row r="428" spans="3:23">
      <c r="C428" s="42"/>
      <c r="D428" s="42"/>
      <c r="E428" s="42"/>
      <c r="F428" s="42"/>
      <c r="G428" s="42"/>
      <c r="H428" s="42"/>
      <c r="I428" s="42"/>
      <c r="J428" s="42"/>
      <c r="K428" s="42"/>
      <c r="L428" s="42"/>
      <c r="M428" s="42"/>
      <c r="N428" s="42"/>
      <c r="O428" s="42"/>
      <c r="P428" s="42"/>
      <c r="Q428" s="42"/>
      <c r="R428" s="42"/>
      <c r="S428" s="42"/>
      <c r="T428" s="49">
        <v>424</v>
      </c>
      <c r="U428" s="55" t="s">
        <v>161</v>
      </c>
      <c r="V428" s="42"/>
      <c r="W428" s="43"/>
    </row>
    <row r="429" spans="3:23">
      <c r="C429" s="42"/>
      <c r="D429" s="42"/>
      <c r="E429" s="42"/>
      <c r="F429" s="42"/>
      <c r="G429" s="42"/>
      <c r="H429" s="42"/>
      <c r="I429" s="42"/>
      <c r="J429" s="42"/>
      <c r="K429" s="42"/>
      <c r="L429" s="42"/>
      <c r="M429" s="42"/>
      <c r="N429" s="42"/>
      <c r="O429" s="42"/>
      <c r="P429" s="42"/>
      <c r="Q429" s="42"/>
      <c r="R429" s="42"/>
      <c r="S429" s="42"/>
      <c r="T429" s="49">
        <v>425</v>
      </c>
      <c r="U429" s="55" t="s">
        <v>161</v>
      </c>
      <c r="V429" s="42"/>
      <c r="W429" s="43"/>
    </row>
    <row r="430" spans="3:23">
      <c r="C430" s="42"/>
      <c r="D430" s="42"/>
      <c r="E430" s="42"/>
      <c r="F430" s="42"/>
      <c r="G430" s="42"/>
      <c r="H430" s="42"/>
      <c r="I430" s="42"/>
      <c r="J430" s="42"/>
      <c r="K430" s="42"/>
      <c r="L430" s="42"/>
      <c r="M430" s="42"/>
      <c r="N430" s="42"/>
      <c r="O430" s="42"/>
      <c r="P430" s="42"/>
      <c r="Q430" s="42"/>
      <c r="R430" s="42"/>
      <c r="S430" s="42"/>
      <c r="T430" s="49">
        <v>426</v>
      </c>
      <c r="U430" s="55" t="s">
        <v>161</v>
      </c>
      <c r="V430" s="42"/>
      <c r="W430" s="43"/>
    </row>
    <row r="431" spans="3:23">
      <c r="C431" s="42"/>
      <c r="D431" s="42"/>
      <c r="E431" s="42"/>
      <c r="F431" s="42"/>
      <c r="G431" s="42"/>
      <c r="H431" s="42"/>
      <c r="I431" s="42"/>
      <c r="J431" s="42"/>
      <c r="K431" s="42"/>
      <c r="L431" s="42"/>
      <c r="M431" s="42"/>
      <c r="N431" s="42"/>
      <c r="O431" s="42"/>
      <c r="P431" s="42"/>
      <c r="Q431" s="42"/>
      <c r="R431" s="42"/>
      <c r="S431" s="42"/>
      <c r="T431" s="49">
        <v>427</v>
      </c>
      <c r="U431" s="55" t="s">
        <v>161</v>
      </c>
      <c r="V431" s="42"/>
      <c r="W431" s="43"/>
    </row>
    <row r="432" spans="3:23">
      <c r="C432" s="42"/>
      <c r="D432" s="42"/>
      <c r="E432" s="42"/>
      <c r="F432" s="42"/>
      <c r="G432" s="42"/>
      <c r="H432" s="42"/>
      <c r="I432" s="42"/>
      <c r="J432" s="42"/>
      <c r="K432" s="42"/>
      <c r="L432" s="42"/>
      <c r="M432" s="42"/>
      <c r="N432" s="42"/>
      <c r="O432" s="42"/>
      <c r="P432" s="42"/>
      <c r="Q432" s="42"/>
      <c r="R432" s="42"/>
      <c r="S432" s="42"/>
      <c r="T432" s="49">
        <v>428</v>
      </c>
      <c r="U432" s="55" t="s">
        <v>161</v>
      </c>
      <c r="V432" s="42"/>
      <c r="W432" s="43"/>
    </row>
    <row r="433" spans="3:23">
      <c r="C433" s="42"/>
      <c r="D433" s="42"/>
      <c r="E433" s="42"/>
      <c r="F433" s="42"/>
      <c r="G433" s="42"/>
      <c r="H433" s="42"/>
      <c r="I433" s="42"/>
      <c r="J433" s="42"/>
      <c r="K433" s="42"/>
      <c r="L433" s="42"/>
      <c r="M433" s="42"/>
      <c r="N433" s="42"/>
      <c r="O433" s="42"/>
      <c r="P433" s="42"/>
      <c r="Q433" s="42"/>
      <c r="R433" s="42"/>
      <c r="S433" s="42"/>
      <c r="T433" s="49">
        <v>429</v>
      </c>
      <c r="U433" s="55" t="s">
        <v>161</v>
      </c>
      <c r="V433" s="42"/>
      <c r="W433" s="43"/>
    </row>
    <row r="434" spans="3:23">
      <c r="C434" s="42"/>
      <c r="D434" s="42"/>
      <c r="E434" s="42"/>
      <c r="F434" s="42"/>
      <c r="G434" s="42"/>
      <c r="H434" s="42"/>
      <c r="I434" s="42"/>
      <c r="J434" s="42"/>
      <c r="K434" s="42"/>
      <c r="L434" s="42"/>
      <c r="M434" s="42"/>
      <c r="N434" s="42"/>
      <c r="O434" s="42"/>
      <c r="P434" s="42"/>
      <c r="Q434" s="42"/>
      <c r="R434" s="42"/>
      <c r="S434" s="42"/>
      <c r="T434" s="49">
        <v>430</v>
      </c>
      <c r="U434" s="55" t="s">
        <v>161</v>
      </c>
      <c r="V434" s="42"/>
      <c r="W434" s="43"/>
    </row>
    <row r="435" spans="3:23">
      <c r="C435" s="42"/>
      <c r="D435" s="42"/>
      <c r="E435" s="42"/>
      <c r="F435" s="42"/>
      <c r="G435" s="42"/>
      <c r="H435" s="42"/>
      <c r="I435" s="42"/>
      <c r="J435" s="42"/>
      <c r="K435" s="42"/>
      <c r="L435" s="42"/>
      <c r="M435" s="42"/>
      <c r="N435" s="42"/>
      <c r="O435" s="42"/>
      <c r="P435" s="42"/>
      <c r="Q435" s="42"/>
      <c r="R435" s="42"/>
      <c r="S435" s="42"/>
      <c r="T435" s="49">
        <v>431</v>
      </c>
      <c r="U435" s="55" t="s">
        <v>161</v>
      </c>
      <c r="V435" s="42"/>
      <c r="W435" s="43"/>
    </row>
    <row r="436" spans="3:23">
      <c r="C436" s="42"/>
      <c r="D436" s="42"/>
      <c r="E436" s="42"/>
      <c r="F436" s="42"/>
      <c r="G436" s="42"/>
      <c r="H436" s="42"/>
      <c r="I436" s="42"/>
      <c r="J436" s="42"/>
      <c r="K436" s="42"/>
      <c r="L436" s="42"/>
      <c r="M436" s="42"/>
      <c r="N436" s="42"/>
      <c r="O436" s="42"/>
      <c r="P436" s="42"/>
      <c r="Q436" s="42"/>
      <c r="R436" s="42"/>
      <c r="S436" s="42"/>
      <c r="T436" s="49">
        <v>432</v>
      </c>
      <c r="U436" s="55" t="s">
        <v>161</v>
      </c>
      <c r="V436" s="42"/>
      <c r="W436" s="43"/>
    </row>
    <row r="437" spans="3:23">
      <c r="C437" s="42"/>
      <c r="D437" s="42"/>
      <c r="E437" s="42"/>
      <c r="F437" s="42"/>
      <c r="G437" s="42"/>
      <c r="H437" s="42"/>
      <c r="I437" s="42"/>
      <c r="J437" s="42"/>
      <c r="K437" s="42"/>
      <c r="L437" s="42"/>
      <c r="M437" s="42"/>
      <c r="N437" s="42"/>
      <c r="O437" s="42"/>
      <c r="P437" s="42"/>
      <c r="Q437" s="42"/>
      <c r="R437" s="42"/>
      <c r="S437" s="42"/>
      <c r="T437" s="49">
        <v>433</v>
      </c>
      <c r="U437" s="55" t="s">
        <v>161</v>
      </c>
      <c r="V437" s="42"/>
      <c r="W437" s="43"/>
    </row>
    <row r="438" spans="3:23">
      <c r="C438" s="42"/>
      <c r="D438" s="42"/>
      <c r="E438" s="42"/>
      <c r="F438" s="42"/>
      <c r="G438" s="42"/>
      <c r="H438" s="42"/>
      <c r="I438" s="42"/>
      <c r="J438" s="42"/>
      <c r="K438" s="42"/>
      <c r="L438" s="42"/>
      <c r="M438" s="42"/>
      <c r="N438" s="42"/>
      <c r="O438" s="42"/>
      <c r="P438" s="42"/>
      <c r="Q438" s="42"/>
      <c r="R438" s="42"/>
      <c r="S438" s="42"/>
      <c r="T438" s="49">
        <v>434</v>
      </c>
      <c r="U438" s="55" t="s">
        <v>161</v>
      </c>
      <c r="V438" s="42"/>
      <c r="W438" s="43"/>
    </row>
    <row r="439" spans="3:23">
      <c r="C439" s="42"/>
      <c r="D439" s="42"/>
      <c r="E439" s="42"/>
      <c r="F439" s="42"/>
      <c r="G439" s="42"/>
      <c r="H439" s="42"/>
      <c r="I439" s="42"/>
      <c r="J439" s="42"/>
      <c r="K439" s="42"/>
      <c r="L439" s="42"/>
      <c r="M439" s="42"/>
      <c r="N439" s="42"/>
      <c r="O439" s="42"/>
      <c r="P439" s="42"/>
      <c r="Q439" s="42"/>
      <c r="R439" s="42"/>
      <c r="S439" s="42"/>
      <c r="T439" s="49">
        <v>435</v>
      </c>
      <c r="U439" s="55" t="s">
        <v>161</v>
      </c>
      <c r="V439" s="42"/>
      <c r="W439" s="43"/>
    </row>
    <row r="440" spans="3:23">
      <c r="C440" s="42"/>
      <c r="D440" s="42"/>
      <c r="E440" s="42"/>
      <c r="F440" s="42"/>
      <c r="G440" s="42"/>
      <c r="H440" s="42"/>
      <c r="I440" s="42"/>
      <c r="J440" s="42"/>
      <c r="K440" s="42"/>
      <c r="L440" s="42"/>
      <c r="M440" s="42"/>
      <c r="N440" s="42"/>
      <c r="O440" s="42"/>
      <c r="P440" s="42"/>
      <c r="Q440" s="42"/>
      <c r="R440" s="42"/>
      <c r="S440" s="42"/>
      <c r="T440" s="49">
        <v>436</v>
      </c>
      <c r="U440" s="55" t="s">
        <v>161</v>
      </c>
      <c r="V440" s="42"/>
      <c r="W440" s="43"/>
    </row>
    <row r="441" spans="3:23">
      <c r="C441" s="42"/>
      <c r="D441" s="42"/>
      <c r="E441" s="42"/>
      <c r="F441" s="42"/>
      <c r="G441" s="42"/>
      <c r="H441" s="42"/>
      <c r="I441" s="42"/>
      <c r="J441" s="42"/>
      <c r="K441" s="42"/>
      <c r="L441" s="42"/>
      <c r="M441" s="42"/>
      <c r="N441" s="42"/>
      <c r="O441" s="42"/>
      <c r="P441" s="42"/>
      <c r="Q441" s="42"/>
      <c r="R441" s="42"/>
      <c r="S441" s="42"/>
      <c r="T441" s="49">
        <v>437</v>
      </c>
      <c r="U441" s="55" t="s">
        <v>161</v>
      </c>
      <c r="V441" s="42"/>
      <c r="W441" s="43"/>
    </row>
    <row r="442" spans="3:23">
      <c r="C442" s="42"/>
      <c r="D442" s="42"/>
      <c r="E442" s="42"/>
      <c r="F442" s="42"/>
      <c r="G442" s="42"/>
      <c r="H442" s="42"/>
      <c r="I442" s="42"/>
      <c r="J442" s="42"/>
      <c r="K442" s="42"/>
      <c r="L442" s="42"/>
      <c r="M442" s="42"/>
      <c r="N442" s="42"/>
      <c r="O442" s="42"/>
      <c r="P442" s="42"/>
      <c r="Q442" s="42"/>
      <c r="R442" s="42"/>
      <c r="S442" s="42"/>
      <c r="T442" s="49">
        <v>438</v>
      </c>
      <c r="U442" s="55" t="s">
        <v>161</v>
      </c>
      <c r="V442" s="42"/>
      <c r="W442" s="43"/>
    </row>
    <row r="443" spans="3:23">
      <c r="C443" s="42"/>
      <c r="D443" s="42"/>
      <c r="E443" s="42"/>
      <c r="F443" s="42"/>
      <c r="G443" s="42"/>
      <c r="H443" s="42"/>
      <c r="I443" s="42"/>
      <c r="J443" s="42"/>
      <c r="K443" s="42"/>
      <c r="L443" s="42"/>
      <c r="M443" s="42"/>
      <c r="N443" s="42"/>
      <c r="O443" s="42"/>
      <c r="P443" s="42"/>
      <c r="Q443" s="42"/>
      <c r="R443" s="42"/>
      <c r="S443" s="42"/>
      <c r="T443" s="49">
        <v>439</v>
      </c>
      <c r="U443" s="55" t="s">
        <v>161</v>
      </c>
      <c r="V443" s="42"/>
      <c r="W443" s="43"/>
    </row>
    <row r="444" spans="3:23">
      <c r="C444" s="42"/>
      <c r="D444" s="42"/>
      <c r="E444" s="42"/>
      <c r="F444" s="42"/>
      <c r="G444" s="42"/>
      <c r="H444" s="42"/>
      <c r="I444" s="42"/>
      <c r="J444" s="42"/>
      <c r="K444" s="42"/>
      <c r="L444" s="42"/>
      <c r="M444" s="42"/>
      <c r="N444" s="42"/>
      <c r="O444" s="42"/>
      <c r="P444" s="42"/>
      <c r="Q444" s="42"/>
      <c r="R444" s="42"/>
      <c r="S444" s="42"/>
      <c r="T444" s="49">
        <v>440</v>
      </c>
      <c r="U444" s="55" t="s">
        <v>161</v>
      </c>
      <c r="V444" s="42"/>
      <c r="W444" s="43"/>
    </row>
    <row r="445" spans="3:23">
      <c r="C445" s="42"/>
      <c r="D445" s="42"/>
      <c r="E445" s="42"/>
      <c r="F445" s="42"/>
      <c r="G445" s="42"/>
      <c r="H445" s="42"/>
      <c r="I445" s="42"/>
      <c r="J445" s="42"/>
      <c r="K445" s="42"/>
      <c r="L445" s="42"/>
      <c r="M445" s="42"/>
      <c r="N445" s="42"/>
      <c r="O445" s="42"/>
      <c r="P445" s="42"/>
      <c r="Q445" s="42"/>
      <c r="R445" s="42"/>
      <c r="S445" s="42"/>
      <c r="T445" s="49">
        <v>441</v>
      </c>
      <c r="U445" s="55" t="s">
        <v>161</v>
      </c>
      <c r="V445" s="42"/>
      <c r="W445" s="43"/>
    </row>
    <row r="446" spans="3:23">
      <c r="C446" s="42"/>
      <c r="D446" s="42"/>
      <c r="E446" s="42"/>
      <c r="F446" s="42"/>
      <c r="G446" s="42"/>
      <c r="H446" s="42"/>
      <c r="I446" s="42"/>
      <c r="J446" s="42"/>
      <c r="K446" s="42"/>
      <c r="L446" s="42"/>
      <c r="M446" s="42"/>
      <c r="N446" s="42"/>
      <c r="O446" s="42"/>
      <c r="P446" s="42"/>
      <c r="Q446" s="42"/>
      <c r="R446" s="42"/>
      <c r="S446" s="42"/>
      <c r="T446" s="49">
        <v>442</v>
      </c>
      <c r="U446" s="55" t="s">
        <v>161</v>
      </c>
      <c r="V446" s="42"/>
      <c r="W446" s="43"/>
    </row>
    <row r="447" spans="3:23">
      <c r="C447" s="42"/>
      <c r="D447" s="42"/>
      <c r="E447" s="42"/>
      <c r="F447" s="42"/>
      <c r="G447" s="42"/>
      <c r="H447" s="42"/>
      <c r="I447" s="42"/>
      <c r="J447" s="42"/>
      <c r="K447" s="42"/>
      <c r="L447" s="42"/>
      <c r="M447" s="42"/>
      <c r="N447" s="42"/>
      <c r="O447" s="42"/>
      <c r="P447" s="42"/>
      <c r="Q447" s="42"/>
      <c r="R447" s="42"/>
      <c r="S447" s="42"/>
      <c r="T447" s="49">
        <v>443</v>
      </c>
      <c r="U447" s="55" t="s">
        <v>161</v>
      </c>
      <c r="V447" s="42"/>
      <c r="W447" s="43"/>
    </row>
    <row r="448" spans="3:23">
      <c r="C448" s="42"/>
      <c r="D448" s="42"/>
      <c r="E448" s="42"/>
      <c r="F448" s="42"/>
      <c r="G448" s="42"/>
      <c r="H448" s="42"/>
      <c r="I448" s="42"/>
      <c r="J448" s="42"/>
      <c r="K448" s="42"/>
      <c r="L448" s="42"/>
      <c r="M448" s="42"/>
      <c r="N448" s="42"/>
      <c r="O448" s="42"/>
      <c r="P448" s="42"/>
      <c r="Q448" s="42"/>
      <c r="R448" s="42"/>
      <c r="S448" s="42"/>
      <c r="T448" s="49">
        <v>444</v>
      </c>
      <c r="U448" s="55" t="s">
        <v>161</v>
      </c>
      <c r="V448" s="42"/>
      <c r="W448" s="43"/>
    </row>
    <row r="449" spans="3:23">
      <c r="C449" s="42"/>
      <c r="D449" s="42"/>
      <c r="E449" s="42"/>
      <c r="F449" s="42"/>
      <c r="G449" s="42"/>
      <c r="H449" s="42"/>
      <c r="I449" s="42"/>
      <c r="J449" s="42"/>
      <c r="K449" s="42"/>
      <c r="L449" s="42"/>
      <c r="M449" s="42"/>
      <c r="N449" s="42"/>
      <c r="O449" s="42"/>
      <c r="P449" s="42"/>
      <c r="Q449" s="42"/>
      <c r="R449" s="42"/>
      <c r="S449" s="42"/>
      <c r="T449" s="49">
        <v>445</v>
      </c>
      <c r="U449" s="55" t="s">
        <v>161</v>
      </c>
      <c r="V449" s="42"/>
      <c r="W449" s="43"/>
    </row>
    <row r="450" spans="3:23">
      <c r="C450" s="42"/>
      <c r="D450" s="42"/>
      <c r="E450" s="42"/>
      <c r="F450" s="42"/>
      <c r="G450" s="42"/>
      <c r="H450" s="42"/>
      <c r="I450" s="42"/>
      <c r="J450" s="42"/>
      <c r="K450" s="42"/>
      <c r="L450" s="42"/>
      <c r="M450" s="42"/>
      <c r="N450" s="42"/>
      <c r="O450" s="42"/>
      <c r="P450" s="42"/>
      <c r="Q450" s="42"/>
      <c r="R450" s="42"/>
      <c r="S450" s="42"/>
      <c r="T450" s="49">
        <v>446</v>
      </c>
      <c r="U450" s="55" t="s">
        <v>161</v>
      </c>
      <c r="V450" s="42"/>
      <c r="W450" s="43"/>
    </row>
    <row r="451" spans="3:23">
      <c r="C451" s="42"/>
      <c r="D451" s="42"/>
      <c r="E451" s="42"/>
      <c r="F451" s="42"/>
      <c r="G451" s="42"/>
      <c r="H451" s="42"/>
      <c r="I451" s="42"/>
      <c r="J451" s="42"/>
      <c r="K451" s="42"/>
      <c r="L451" s="42"/>
      <c r="M451" s="42"/>
      <c r="N451" s="42"/>
      <c r="O451" s="42"/>
      <c r="P451" s="42"/>
      <c r="Q451" s="42"/>
      <c r="R451" s="42"/>
      <c r="S451" s="42"/>
      <c r="T451" s="49">
        <v>447</v>
      </c>
      <c r="U451" s="55" t="s">
        <v>161</v>
      </c>
      <c r="V451" s="42"/>
      <c r="W451" s="43"/>
    </row>
    <row r="452" spans="3:23">
      <c r="C452" s="42"/>
      <c r="D452" s="42"/>
      <c r="E452" s="42"/>
      <c r="F452" s="42"/>
      <c r="G452" s="42"/>
      <c r="H452" s="42"/>
      <c r="I452" s="42"/>
      <c r="J452" s="42"/>
      <c r="K452" s="42"/>
      <c r="L452" s="42"/>
      <c r="M452" s="42"/>
      <c r="N452" s="42"/>
      <c r="O452" s="42"/>
      <c r="P452" s="42"/>
      <c r="Q452" s="42"/>
      <c r="R452" s="42"/>
      <c r="S452" s="42"/>
      <c r="T452" s="49">
        <v>448</v>
      </c>
      <c r="U452" s="55" t="s">
        <v>161</v>
      </c>
      <c r="V452" s="42"/>
      <c r="W452" s="43"/>
    </row>
    <row r="453" spans="3:23">
      <c r="C453" s="42"/>
      <c r="D453" s="42"/>
      <c r="E453" s="42"/>
      <c r="F453" s="42"/>
      <c r="G453" s="42"/>
      <c r="H453" s="42"/>
      <c r="I453" s="42"/>
      <c r="J453" s="42"/>
      <c r="K453" s="42"/>
      <c r="L453" s="42"/>
      <c r="M453" s="42"/>
      <c r="N453" s="42"/>
      <c r="O453" s="42"/>
      <c r="P453" s="42"/>
      <c r="Q453" s="42"/>
      <c r="R453" s="42"/>
      <c r="S453" s="42"/>
      <c r="T453" s="49">
        <v>449</v>
      </c>
      <c r="U453" s="55" t="s">
        <v>161</v>
      </c>
      <c r="V453" s="42"/>
      <c r="W453" s="43"/>
    </row>
    <row r="454" spans="3:23">
      <c r="C454" s="42"/>
      <c r="D454" s="42"/>
      <c r="E454" s="42"/>
      <c r="F454" s="42"/>
      <c r="G454" s="42"/>
      <c r="H454" s="42"/>
      <c r="I454" s="42"/>
      <c r="J454" s="42"/>
      <c r="K454" s="42"/>
      <c r="L454" s="42"/>
      <c r="M454" s="42"/>
      <c r="N454" s="42"/>
      <c r="O454" s="42"/>
      <c r="P454" s="42"/>
      <c r="Q454" s="42"/>
      <c r="R454" s="42"/>
      <c r="S454" s="42"/>
      <c r="T454" s="49">
        <v>450</v>
      </c>
      <c r="U454" s="55" t="s">
        <v>161</v>
      </c>
      <c r="V454" s="42"/>
      <c r="W454" s="43"/>
    </row>
    <row r="455" spans="3:23">
      <c r="C455" s="42"/>
      <c r="D455" s="42"/>
      <c r="E455" s="42"/>
      <c r="F455" s="42"/>
      <c r="G455" s="42"/>
      <c r="H455" s="42"/>
      <c r="I455" s="42"/>
      <c r="J455" s="42"/>
      <c r="K455" s="42"/>
      <c r="L455" s="42"/>
      <c r="M455" s="42"/>
      <c r="N455" s="42"/>
      <c r="O455" s="42"/>
      <c r="P455" s="42"/>
      <c r="Q455" s="42"/>
      <c r="R455" s="42"/>
      <c r="S455" s="42"/>
      <c r="T455" s="49">
        <v>451</v>
      </c>
      <c r="U455" s="55" t="s">
        <v>161</v>
      </c>
      <c r="V455" s="42"/>
      <c r="W455" s="43"/>
    </row>
    <row r="456" spans="3:23">
      <c r="C456" s="42"/>
      <c r="D456" s="42"/>
      <c r="E456" s="42"/>
      <c r="F456" s="42"/>
      <c r="G456" s="42"/>
      <c r="H456" s="42"/>
      <c r="I456" s="42"/>
      <c r="J456" s="42"/>
      <c r="K456" s="42"/>
      <c r="L456" s="42"/>
      <c r="M456" s="42"/>
      <c r="N456" s="42"/>
      <c r="O456" s="42"/>
      <c r="P456" s="42"/>
      <c r="Q456" s="42"/>
      <c r="R456" s="42"/>
      <c r="S456" s="42"/>
      <c r="T456" s="49">
        <v>452</v>
      </c>
      <c r="U456" s="55" t="s">
        <v>161</v>
      </c>
      <c r="V456" s="42"/>
      <c r="W456" s="43"/>
    </row>
    <row r="457" spans="3:23">
      <c r="C457" s="42"/>
      <c r="D457" s="42"/>
      <c r="E457" s="42"/>
      <c r="F457" s="42"/>
      <c r="G457" s="42"/>
      <c r="H457" s="42"/>
      <c r="I457" s="42"/>
      <c r="J457" s="42"/>
      <c r="K457" s="42"/>
      <c r="L457" s="42"/>
      <c r="M457" s="42"/>
      <c r="N457" s="42"/>
      <c r="O457" s="42"/>
      <c r="P457" s="42"/>
      <c r="Q457" s="42"/>
      <c r="R457" s="42"/>
      <c r="S457" s="42"/>
      <c r="T457" s="49">
        <v>453</v>
      </c>
      <c r="U457" s="55" t="s">
        <v>161</v>
      </c>
      <c r="V457" s="42"/>
      <c r="W457" s="43"/>
    </row>
    <row r="458" spans="3:23">
      <c r="C458" s="42"/>
      <c r="D458" s="42"/>
      <c r="E458" s="42"/>
      <c r="F458" s="42"/>
      <c r="G458" s="42"/>
      <c r="H458" s="42"/>
      <c r="I458" s="42"/>
      <c r="J458" s="42"/>
      <c r="K458" s="42"/>
      <c r="L458" s="42"/>
      <c r="M458" s="42"/>
      <c r="N458" s="42"/>
      <c r="O458" s="42"/>
      <c r="P458" s="42"/>
      <c r="Q458" s="42"/>
      <c r="R458" s="42"/>
      <c r="S458" s="42"/>
      <c r="T458" s="49">
        <v>454</v>
      </c>
      <c r="U458" s="55" t="s">
        <v>161</v>
      </c>
      <c r="V458" s="42"/>
      <c r="W458" s="43"/>
    </row>
    <row r="459" spans="3:23">
      <c r="C459" s="42"/>
      <c r="D459" s="42"/>
      <c r="E459" s="42"/>
      <c r="F459" s="42"/>
      <c r="G459" s="42"/>
      <c r="H459" s="42"/>
      <c r="I459" s="42"/>
      <c r="J459" s="42"/>
      <c r="K459" s="42"/>
      <c r="L459" s="42"/>
      <c r="M459" s="42"/>
      <c r="N459" s="42"/>
      <c r="O459" s="42"/>
      <c r="P459" s="42"/>
      <c r="Q459" s="42"/>
      <c r="R459" s="42"/>
      <c r="S459" s="42"/>
      <c r="T459" s="49">
        <v>455</v>
      </c>
      <c r="U459" s="55" t="s">
        <v>161</v>
      </c>
      <c r="V459" s="42"/>
      <c r="W459" s="43"/>
    </row>
    <row r="460" spans="3:23">
      <c r="C460" s="42"/>
      <c r="D460" s="42"/>
      <c r="E460" s="42"/>
      <c r="F460" s="42"/>
      <c r="G460" s="42"/>
      <c r="H460" s="42"/>
      <c r="I460" s="42"/>
      <c r="J460" s="42"/>
      <c r="K460" s="42"/>
      <c r="L460" s="42"/>
      <c r="M460" s="42"/>
      <c r="N460" s="42"/>
      <c r="O460" s="42"/>
      <c r="P460" s="42"/>
      <c r="Q460" s="42"/>
      <c r="R460" s="42"/>
      <c r="S460" s="42"/>
      <c r="T460" s="49">
        <v>456</v>
      </c>
      <c r="U460" s="55" t="s">
        <v>161</v>
      </c>
      <c r="V460" s="42"/>
      <c r="W460" s="43"/>
    </row>
    <row r="461" spans="3:23">
      <c r="C461" s="42"/>
      <c r="D461" s="42"/>
      <c r="E461" s="42"/>
      <c r="F461" s="42"/>
      <c r="G461" s="42"/>
      <c r="H461" s="42"/>
      <c r="I461" s="42"/>
      <c r="J461" s="42"/>
      <c r="K461" s="42"/>
      <c r="L461" s="42"/>
      <c r="M461" s="42"/>
      <c r="N461" s="42"/>
      <c r="O461" s="42"/>
      <c r="P461" s="42"/>
      <c r="Q461" s="42"/>
      <c r="R461" s="42"/>
      <c r="S461" s="42"/>
      <c r="T461" s="49">
        <v>457</v>
      </c>
      <c r="U461" s="55" t="s">
        <v>161</v>
      </c>
      <c r="V461" s="42"/>
      <c r="W461" s="43"/>
    </row>
    <row r="462" spans="3:23">
      <c r="C462" s="42"/>
      <c r="D462" s="42"/>
      <c r="E462" s="42"/>
      <c r="F462" s="42"/>
      <c r="G462" s="42"/>
      <c r="H462" s="42"/>
      <c r="I462" s="42"/>
      <c r="J462" s="42"/>
      <c r="K462" s="42"/>
      <c r="L462" s="42"/>
      <c r="M462" s="42"/>
      <c r="N462" s="42"/>
      <c r="O462" s="42"/>
      <c r="P462" s="42"/>
      <c r="Q462" s="42"/>
      <c r="R462" s="42"/>
      <c r="S462" s="42"/>
      <c r="T462" s="49">
        <v>458</v>
      </c>
      <c r="U462" s="55" t="s">
        <v>161</v>
      </c>
      <c r="V462" s="42"/>
      <c r="W462" s="43"/>
    </row>
    <row r="463" spans="3:23">
      <c r="C463" s="42"/>
      <c r="D463" s="42"/>
      <c r="E463" s="42"/>
      <c r="F463" s="42"/>
      <c r="G463" s="42"/>
      <c r="H463" s="42"/>
      <c r="I463" s="42"/>
      <c r="J463" s="42"/>
      <c r="K463" s="42"/>
      <c r="L463" s="42"/>
      <c r="M463" s="42"/>
      <c r="N463" s="42"/>
      <c r="O463" s="42"/>
      <c r="P463" s="42"/>
      <c r="Q463" s="42"/>
      <c r="R463" s="42"/>
      <c r="S463" s="42"/>
      <c r="T463" s="49">
        <v>459</v>
      </c>
      <c r="U463" s="55" t="s">
        <v>161</v>
      </c>
      <c r="V463" s="42"/>
      <c r="W463" s="43"/>
    </row>
    <row r="464" spans="3:23">
      <c r="C464" s="42"/>
      <c r="D464" s="42"/>
      <c r="E464" s="42"/>
      <c r="F464" s="42"/>
      <c r="G464" s="42"/>
      <c r="H464" s="42"/>
      <c r="I464" s="42"/>
      <c r="J464" s="42"/>
      <c r="K464" s="42"/>
      <c r="L464" s="42"/>
      <c r="M464" s="42"/>
      <c r="N464" s="42"/>
      <c r="O464" s="42"/>
      <c r="P464" s="42"/>
      <c r="Q464" s="42"/>
      <c r="R464" s="42"/>
      <c r="S464" s="42"/>
      <c r="T464" s="49">
        <v>460</v>
      </c>
      <c r="U464" s="55" t="s">
        <v>161</v>
      </c>
      <c r="V464" s="42"/>
      <c r="W464" s="43"/>
    </row>
    <row r="465" spans="3:23">
      <c r="C465" s="42"/>
      <c r="D465" s="42"/>
      <c r="E465" s="42"/>
      <c r="F465" s="42"/>
      <c r="G465" s="42"/>
      <c r="H465" s="42"/>
      <c r="I465" s="42"/>
      <c r="J465" s="42"/>
      <c r="K465" s="42"/>
      <c r="L465" s="42"/>
      <c r="M465" s="42"/>
      <c r="N465" s="42"/>
      <c r="O465" s="42"/>
      <c r="P465" s="42"/>
      <c r="Q465" s="42"/>
      <c r="R465" s="42"/>
      <c r="S465" s="42"/>
      <c r="T465" s="49">
        <v>461</v>
      </c>
      <c r="U465" s="55" t="s">
        <v>161</v>
      </c>
      <c r="V465" s="42"/>
      <c r="W465" s="43"/>
    </row>
    <row r="466" spans="3:23">
      <c r="C466" s="42"/>
      <c r="D466" s="42"/>
      <c r="E466" s="42"/>
      <c r="F466" s="42"/>
      <c r="G466" s="42"/>
      <c r="H466" s="42"/>
      <c r="I466" s="42"/>
      <c r="J466" s="42"/>
      <c r="K466" s="42"/>
      <c r="L466" s="42"/>
      <c r="M466" s="42"/>
      <c r="N466" s="42"/>
      <c r="O466" s="42"/>
      <c r="P466" s="42"/>
      <c r="Q466" s="42"/>
      <c r="R466" s="42"/>
      <c r="S466" s="42"/>
      <c r="T466" s="49">
        <v>462</v>
      </c>
      <c r="U466" s="55" t="s">
        <v>161</v>
      </c>
      <c r="V466" s="42"/>
      <c r="W466" s="43"/>
    </row>
    <row r="467" spans="3:23">
      <c r="C467" s="42"/>
      <c r="D467" s="42"/>
      <c r="E467" s="42"/>
      <c r="F467" s="42"/>
      <c r="G467" s="42"/>
      <c r="H467" s="42"/>
      <c r="I467" s="42"/>
      <c r="J467" s="42"/>
      <c r="K467" s="42"/>
      <c r="L467" s="42"/>
      <c r="M467" s="42"/>
      <c r="N467" s="42"/>
      <c r="O467" s="42"/>
      <c r="P467" s="42"/>
      <c r="Q467" s="42"/>
      <c r="R467" s="42"/>
      <c r="S467" s="42"/>
      <c r="T467" s="49">
        <v>463</v>
      </c>
      <c r="U467" s="55" t="s">
        <v>161</v>
      </c>
      <c r="V467" s="42"/>
      <c r="W467" s="43"/>
    </row>
    <row r="468" spans="3:23">
      <c r="C468" s="42"/>
      <c r="D468" s="42"/>
      <c r="E468" s="42"/>
      <c r="F468" s="42"/>
      <c r="G468" s="42"/>
      <c r="H468" s="42"/>
      <c r="I468" s="42"/>
      <c r="J468" s="42"/>
      <c r="K468" s="42"/>
      <c r="L468" s="42"/>
      <c r="M468" s="42"/>
      <c r="N468" s="42"/>
      <c r="O468" s="42"/>
      <c r="P468" s="42"/>
      <c r="Q468" s="42"/>
      <c r="R468" s="42"/>
      <c r="S468" s="42"/>
      <c r="T468" s="49">
        <v>464</v>
      </c>
      <c r="U468" s="55" t="s">
        <v>161</v>
      </c>
      <c r="V468" s="42"/>
      <c r="W468" s="43"/>
    </row>
    <row r="469" spans="3:23">
      <c r="C469" s="42"/>
      <c r="D469" s="42"/>
      <c r="E469" s="42"/>
      <c r="F469" s="42"/>
      <c r="G469" s="42"/>
      <c r="H469" s="42"/>
      <c r="I469" s="42"/>
      <c r="J469" s="42"/>
      <c r="K469" s="42"/>
      <c r="L469" s="42"/>
      <c r="M469" s="42"/>
      <c r="N469" s="42"/>
      <c r="O469" s="42"/>
      <c r="P469" s="42"/>
      <c r="Q469" s="42"/>
      <c r="R469" s="42"/>
      <c r="S469" s="42"/>
      <c r="T469" s="49">
        <v>465</v>
      </c>
      <c r="U469" s="55" t="s">
        <v>161</v>
      </c>
      <c r="V469" s="42"/>
      <c r="W469" s="43"/>
    </row>
    <row r="470" spans="3:23">
      <c r="C470" s="42"/>
      <c r="D470" s="42"/>
      <c r="E470" s="42"/>
      <c r="F470" s="42"/>
      <c r="G470" s="42"/>
      <c r="H470" s="42"/>
      <c r="I470" s="42"/>
      <c r="J470" s="42"/>
      <c r="K470" s="42"/>
      <c r="L470" s="42"/>
      <c r="M470" s="42"/>
      <c r="N470" s="42"/>
      <c r="O470" s="42"/>
      <c r="P470" s="42"/>
      <c r="Q470" s="42"/>
      <c r="R470" s="42"/>
      <c r="S470" s="42"/>
      <c r="T470" s="49">
        <v>466</v>
      </c>
      <c r="U470" s="55" t="s">
        <v>161</v>
      </c>
      <c r="V470" s="42"/>
      <c r="W470" s="43"/>
    </row>
    <row r="471" spans="3:23">
      <c r="C471" s="42"/>
      <c r="D471" s="42"/>
      <c r="E471" s="42"/>
      <c r="F471" s="42"/>
      <c r="G471" s="42"/>
      <c r="H471" s="42"/>
      <c r="I471" s="42"/>
      <c r="J471" s="42"/>
      <c r="K471" s="42"/>
      <c r="L471" s="42"/>
      <c r="M471" s="42"/>
      <c r="N471" s="42"/>
      <c r="O471" s="42"/>
      <c r="P471" s="42"/>
      <c r="Q471" s="42"/>
      <c r="R471" s="42"/>
      <c r="S471" s="42"/>
      <c r="T471" s="49">
        <v>467</v>
      </c>
      <c r="U471" s="55" t="s">
        <v>161</v>
      </c>
      <c r="V471" s="42"/>
      <c r="W471" s="43"/>
    </row>
    <row r="472" spans="3:23">
      <c r="C472" s="42"/>
      <c r="D472" s="42"/>
      <c r="E472" s="42"/>
      <c r="F472" s="42"/>
      <c r="G472" s="42"/>
      <c r="H472" s="42"/>
      <c r="I472" s="42"/>
      <c r="J472" s="42"/>
      <c r="K472" s="42"/>
      <c r="L472" s="42"/>
      <c r="M472" s="42"/>
      <c r="N472" s="42"/>
      <c r="O472" s="42"/>
      <c r="P472" s="42"/>
      <c r="Q472" s="42"/>
      <c r="R472" s="42"/>
      <c r="S472" s="42"/>
      <c r="T472" s="49">
        <v>468</v>
      </c>
      <c r="U472" s="55" t="s">
        <v>161</v>
      </c>
      <c r="V472" s="42"/>
      <c r="W472" s="43"/>
    </row>
    <row r="473" spans="3:23">
      <c r="C473" s="42"/>
      <c r="D473" s="42"/>
      <c r="E473" s="42"/>
      <c r="F473" s="42"/>
      <c r="G473" s="42"/>
      <c r="H473" s="42"/>
      <c r="I473" s="42"/>
      <c r="J473" s="42"/>
      <c r="K473" s="42"/>
      <c r="L473" s="42"/>
      <c r="M473" s="42"/>
      <c r="N473" s="42"/>
      <c r="O473" s="42"/>
      <c r="P473" s="42"/>
      <c r="Q473" s="42"/>
      <c r="R473" s="42"/>
      <c r="S473" s="42"/>
      <c r="T473" s="49">
        <v>469</v>
      </c>
      <c r="U473" s="55" t="s">
        <v>161</v>
      </c>
      <c r="V473" s="42"/>
      <c r="W473" s="43"/>
    </row>
    <row r="474" spans="3:23">
      <c r="C474" s="42"/>
      <c r="D474" s="42"/>
      <c r="E474" s="42"/>
      <c r="F474" s="42"/>
      <c r="G474" s="42"/>
      <c r="H474" s="42"/>
      <c r="I474" s="42"/>
      <c r="J474" s="42"/>
      <c r="K474" s="42"/>
      <c r="L474" s="42"/>
      <c r="M474" s="42"/>
      <c r="N474" s="42"/>
      <c r="O474" s="42"/>
      <c r="P474" s="42"/>
      <c r="Q474" s="42"/>
      <c r="R474" s="42"/>
      <c r="S474" s="42"/>
      <c r="T474" s="49">
        <v>470</v>
      </c>
      <c r="U474" s="55" t="s">
        <v>161</v>
      </c>
      <c r="V474" s="42"/>
      <c r="W474" s="43"/>
    </row>
    <row r="475" spans="3:23">
      <c r="C475" s="42"/>
      <c r="D475" s="42"/>
      <c r="E475" s="42"/>
      <c r="F475" s="42"/>
      <c r="G475" s="42"/>
      <c r="H475" s="42"/>
      <c r="I475" s="42"/>
      <c r="J475" s="42"/>
      <c r="K475" s="42"/>
      <c r="L475" s="42"/>
      <c r="M475" s="42"/>
      <c r="N475" s="42"/>
      <c r="O475" s="42"/>
      <c r="P475" s="42"/>
      <c r="Q475" s="42"/>
      <c r="R475" s="42"/>
      <c r="S475" s="42"/>
      <c r="T475" s="49">
        <v>471</v>
      </c>
      <c r="U475" s="55" t="s">
        <v>161</v>
      </c>
      <c r="V475" s="42"/>
      <c r="W475" s="43"/>
    </row>
    <row r="476" spans="3:23">
      <c r="C476" s="42"/>
      <c r="D476" s="42"/>
      <c r="E476" s="42"/>
      <c r="F476" s="42"/>
      <c r="G476" s="42"/>
      <c r="H476" s="42"/>
      <c r="I476" s="42"/>
      <c r="J476" s="42"/>
      <c r="K476" s="42"/>
      <c r="L476" s="42"/>
      <c r="M476" s="42"/>
      <c r="N476" s="42"/>
      <c r="O476" s="42"/>
      <c r="P476" s="42"/>
      <c r="Q476" s="42"/>
      <c r="R476" s="42"/>
      <c r="S476" s="42"/>
      <c r="T476" s="49">
        <v>472</v>
      </c>
      <c r="U476" s="55" t="s">
        <v>161</v>
      </c>
      <c r="V476" s="42"/>
      <c r="W476" s="43"/>
    </row>
    <row r="477" spans="3:23">
      <c r="C477" s="42"/>
      <c r="D477" s="42"/>
      <c r="E477" s="42"/>
      <c r="F477" s="42"/>
      <c r="G477" s="42"/>
      <c r="H477" s="42"/>
      <c r="I477" s="42"/>
      <c r="J477" s="42"/>
      <c r="K477" s="42"/>
      <c r="L477" s="42"/>
      <c r="M477" s="42"/>
      <c r="N477" s="42"/>
      <c r="O477" s="42"/>
      <c r="P477" s="42"/>
      <c r="Q477" s="42"/>
      <c r="R477" s="42"/>
      <c r="S477" s="42"/>
      <c r="T477" s="49">
        <v>473</v>
      </c>
      <c r="U477" s="55" t="s">
        <v>161</v>
      </c>
      <c r="V477" s="42"/>
      <c r="W477" s="43"/>
    </row>
    <row r="478" spans="3:23">
      <c r="C478" s="42"/>
      <c r="D478" s="42"/>
      <c r="E478" s="42"/>
      <c r="F478" s="42"/>
      <c r="G478" s="42"/>
      <c r="H478" s="42"/>
      <c r="I478" s="42"/>
      <c r="J478" s="42"/>
      <c r="K478" s="42"/>
      <c r="L478" s="42"/>
      <c r="M478" s="42"/>
      <c r="N478" s="42"/>
      <c r="O478" s="42"/>
      <c r="P478" s="42"/>
      <c r="Q478" s="42"/>
      <c r="R478" s="42"/>
      <c r="S478" s="42"/>
      <c r="T478" s="49">
        <v>474</v>
      </c>
      <c r="U478" s="55" t="s">
        <v>161</v>
      </c>
      <c r="V478" s="42"/>
      <c r="W478" s="43"/>
    </row>
    <row r="479" spans="3:23">
      <c r="C479" s="42"/>
      <c r="D479" s="42"/>
      <c r="E479" s="42"/>
      <c r="F479" s="42"/>
      <c r="G479" s="42"/>
      <c r="H479" s="42"/>
      <c r="I479" s="42"/>
      <c r="J479" s="42"/>
      <c r="K479" s="42"/>
      <c r="L479" s="42"/>
      <c r="M479" s="42"/>
      <c r="N479" s="42"/>
      <c r="O479" s="42"/>
      <c r="P479" s="42"/>
      <c r="Q479" s="42"/>
      <c r="R479" s="42"/>
      <c r="S479" s="42"/>
      <c r="T479" s="49">
        <v>475</v>
      </c>
      <c r="U479" s="55" t="s">
        <v>161</v>
      </c>
      <c r="V479" s="42"/>
      <c r="W479" s="43"/>
    </row>
    <row r="480" spans="3:23">
      <c r="C480" s="42"/>
      <c r="D480" s="42"/>
      <c r="E480" s="42"/>
      <c r="F480" s="42"/>
      <c r="G480" s="42"/>
      <c r="H480" s="42"/>
      <c r="I480" s="42"/>
      <c r="J480" s="42"/>
      <c r="K480" s="42"/>
      <c r="L480" s="42"/>
      <c r="M480" s="42"/>
      <c r="N480" s="42"/>
      <c r="O480" s="42"/>
      <c r="P480" s="42"/>
      <c r="Q480" s="42"/>
      <c r="R480" s="42"/>
      <c r="S480" s="42"/>
      <c r="T480" s="49">
        <v>476</v>
      </c>
      <c r="U480" s="55" t="s">
        <v>161</v>
      </c>
      <c r="V480" s="42"/>
      <c r="W480" s="43"/>
    </row>
    <row r="481" spans="3:23">
      <c r="C481" s="42"/>
      <c r="D481" s="42"/>
      <c r="E481" s="42"/>
      <c r="F481" s="42"/>
      <c r="G481" s="42"/>
      <c r="H481" s="42"/>
      <c r="I481" s="42"/>
      <c r="J481" s="42"/>
      <c r="K481" s="42"/>
      <c r="L481" s="42"/>
      <c r="M481" s="42"/>
      <c r="N481" s="42"/>
      <c r="O481" s="42"/>
      <c r="P481" s="42"/>
      <c r="Q481" s="42"/>
      <c r="R481" s="42"/>
      <c r="S481" s="42"/>
      <c r="T481" s="49">
        <v>477</v>
      </c>
      <c r="U481" s="55" t="s">
        <v>161</v>
      </c>
      <c r="V481" s="42"/>
      <c r="W481" s="43"/>
    </row>
    <row r="482" spans="3:23">
      <c r="C482" s="42"/>
      <c r="D482" s="42"/>
      <c r="E482" s="42"/>
      <c r="F482" s="42"/>
      <c r="G482" s="42"/>
      <c r="H482" s="42"/>
      <c r="I482" s="42"/>
      <c r="J482" s="42"/>
      <c r="K482" s="42"/>
      <c r="L482" s="42"/>
      <c r="M482" s="42"/>
      <c r="N482" s="42"/>
      <c r="O482" s="42"/>
      <c r="P482" s="42"/>
      <c r="Q482" s="42"/>
      <c r="R482" s="42"/>
      <c r="S482" s="42"/>
      <c r="T482" s="49">
        <v>478</v>
      </c>
      <c r="U482" s="55" t="s">
        <v>161</v>
      </c>
      <c r="V482" s="42"/>
      <c r="W482" s="43"/>
    </row>
    <row r="483" spans="3:23">
      <c r="C483" s="42"/>
      <c r="D483" s="42"/>
      <c r="E483" s="42"/>
      <c r="F483" s="42"/>
      <c r="G483" s="42"/>
      <c r="H483" s="42"/>
      <c r="I483" s="42"/>
      <c r="J483" s="42"/>
      <c r="K483" s="42"/>
      <c r="L483" s="42"/>
      <c r="M483" s="42"/>
      <c r="N483" s="42"/>
      <c r="O483" s="42"/>
      <c r="P483" s="42"/>
      <c r="Q483" s="42"/>
      <c r="R483" s="42"/>
      <c r="S483" s="42"/>
      <c r="T483" s="49">
        <v>479</v>
      </c>
      <c r="U483" s="55" t="s">
        <v>161</v>
      </c>
      <c r="V483" s="42"/>
      <c r="W483" s="43"/>
    </row>
    <row r="484" spans="3:23">
      <c r="C484" s="42"/>
      <c r="D484" s="42"/>
      <c r="E484" s="42"/>
      <c r="F484" s="42"/>
      <c r="G484" s="42"/>
      <c r="H484" s="42"/>
      <c r="I484" s="42"/>
      <c r="J484" s="42"/>
      <c r="K484" s="42"/>
      <c r="L484" s="42"/>
      <c r="M484" s="42"/>
      <c r="N484" s="42"/>
      <c r="O484" s="42"/>
      <c r="P484" s="42"/>
      <c r="Q484" s="42"/>
      <c r="R484" s="42"/>
      <c r="S484" s="42"/>
      <c r="T484" s="49">
        <v>480</v>
      </c>
      <c r="U484" s="55" t="s">
        <v>161</v>
      </c>
      <c r="V484" s="42"/>
      <c r="W484" s="43"/>
    </row>
    <row r="485" spans="3:23">
      <c r="C485" s="42"/>
      <c r="D485" s="42"/>
      <c r="E485" s="42"/>
      <c r="F485" s="42"/>
      <c r="G485" s="42"/>
      <c r="H485" s="42"/>
      <c r="I485" s="42"/>
      <c r="J485" s="42"/>
      <c r="K485" s="42"/>
      <c r="L485" s="42"/>
      <c r="M485" s="42"/>
      <c r="N485" s="42"/>
      <c r="O485" s="42"/>
      <c r="P485" s="42"/>
      <c r="Q485" s="42"/>
      <c r="R485" s="42"/>
      <c r="S485" s="42"/>
      <c r="T485" s="49">
        <v>481</v>
      </c>
      <c r="U485" s="55" t="s">
        <v>161</v>
      </c>
      <c r="V485" s="42"/>
      <c r="W485" s="43"/>
    </row>
    <row r="486" spans="3:23">
      <c r="C486" s="42"/>
      <c r="D486" s="42"/>
      <c r="E486" s="42"/>
      <c r="F486" s="42"/>
      <c r="G486" s="42"/>
      <c r="H486" s="42"/>
      <c r="I486" s="42"/>
      <c r="J486" s="42"/>
      <c r="K486" s="42"/>
      <c r="L486" s="42"/>
      <c r="M486" s="42"/>
      <c r="N486" s="42"/>
      <c r="O486" s="42"/>
      <c r="P486" s="42"/>
      <c r="Q486" s="42"/>
      <c r="R486" s="42"/>
      <c r="S486" s="42"/>
      <c r="T486" s="49">
        <v>482</v>
      </c>
      <c r="U486" s="55" t="s">
        <v>161</v>
      </c>
      <c r="V486" s="42"/>
      <c r="W486" s="43"/>
    </row>
    <row r="487" spans="3:23">
      <c r="C487" s="42"/>
      <c r="D487" s="42"/>
      <c r="E487" s="42"/>
      <c r="F487" s="42"/>
      <c r="G487" s="42"/>
      <c r="H487" s="42"/>
      <c r="I487" s="42"/>
      <c r="J487" s="42"/>
      <c r="K487" s="42"/>
      <c r="L487" s="42"/>
      <c r="M487" s="42"/>
      <c r="N487" s="42"/>
      <c r="O487" s="42"/>
      <c r="P487" s="42"/>
      <c r="Q487" s="42"/>
      <c r="R487" s="42"/>
      <c r="S487" s="42"/>
      <c r="T487" s="49">
        <v>483</v>
      </c>
      <c r="U487" s="55" t="s">
        <v>161</v>
      </c>
      <c r="V487" s="42"/>
      <c r="W487" s="43"/>
    </row>
    <row r="488" spans="3:23">
      <c r="C488" s="42"/>
      <c r="D488" s="42"/>
      <c r="E488" s="42"/>
      <c r="F488" s="42"/>
      <c r="G488" s="42"/>
      <c r="H488" s="42"/>
      <c r="I488" s="42"/>
      <c r="J488" s="42"/>
      <c r="K488" s="42"/>
      <c r="L488" s="42"/>
      <c r="M488" s="42"/>
      <c r="N488" s="42"/>
      <c r="O488" s="42"/>
      <c r="P488" s="42"/>
      <c r="Q488" s="42"/>
      <c r="R488" s="42"/>
      <c r="S488" s="42"/>
      <c r="T488" s="49">
        <v>484</v>
      </c>
      <c r="U488" s="55" t="s">
        <v>161</v>
      </c>
      <c r="V488" s="42"/>
      <c r="W488" s="43"/>
    </row>
    <row r="489" spans="3:23">
      <c r="C489" s="42"/>
      <c r="D489" s="42"/>
      <c r="E489" s="42"/>
      <c r="F489" s="42"/>
      <c r="G489" s="42"/>
      <c r="H489" s="42"/>
      <c r="I489" s="42"/>
      <c r="J489" s="42"/>
      <c r="K489" s="42"/>
      <c r="L489" s="42"/>
      <c r="M489" s="42"/>
      <c r="N489" s="42"/>
      <c r="O489" s="42"/>
      <c r="P489" s="42"/>
      <c r="Q489" s="42"/>
      <c r="R489" s="42"/>
      <c r="S489" s="42"/>
      <c r="T489" s="49">
        <v>485</v>
      </c>
      <c r="U489" s="55" t="s">
        <v>161</v>
      </c>
      <c r="V489" s="42"/>
      <c r="W489" s="43"/>
    </row>
    <row r="490" spans="3:23">
      <c r="C490" s="42"/>
      <c r="D490" s="42"/>
      <c r="E490" s="42"/>
      <c r="F490" s="42"/>
      <c r="G490" s="42"/>
      <c r="H490" s="42"/>
      <c r="I490" s="42"/>
      <c r="J490" s="42"/>
      <c r="K490" s="42"/>
      <c r="L490" s="42"/>
      <c r="M490" s="42"/>
      <c r="N490" s="42"/>
      <c r="O490" s="42"/>
      <c r="P490" s="42"/>
      <c r="Q490" s="42"/>
      <c r="R490" s="42"/>
      <c r="S490" s="42"/>
      <c r="T490" s="49">
        <v>486</v>
      </c>
      <c r="U490" s="55" t="s">
        <v>161</v>
      </c>
      <c r="V490" s="42"/>
      <c r="W490" s="43"/>
    </row>
    <row r="491" spans="3:23">
      <c r="C491" s="42"/>
      <c r="D491" s="42"/>
      <c r="E491" s="42"/>
      <c r="F491" s="42"/>
      <c r="G491" s="42"/>
      <c r="H491" s="42"/>
      <c r="I491" s="42"/>
      <c r="J491" s="42"/>
      <c r="K491" s="42"/>
      <c r="L491" s="42"/>
      <c r="M491" s="42"/>
      <c r="N491" s="42"/>
      <c r="O491" s="42"/>
      <c r="P491" s="42"/>
      <c r="Q491" s="42"/>
      <c r="R491" s="42"/>
      <c r="S491" s="42"/>
      <c r="T491" s="49">
        <v>487</v>
      </c>
      <c r="U491" s="55" t="s">
        <v>161</v>
      </c>
      <c r="V491" s="42"/>
      <c r="W491" s="43"/>
    </row>
    <row r="492" spans="3:23">
      <c r="C492" s="42"/>
      <c r="D492" s="42"/>
      <c r="E492" s="42"/>
      <c r="F492" s="42"/>
      <c r="G492" s="42"/>
      <c r="H492" s="42"/>
      <c r="I492" s="42"/>
      <c r="J492" s="42"/>
      <c r="K492" s="42"/>
      <c r="L492" s="42"/>
      <c r="M492" s="42"/>
      <c r="N492" s="42"/>
      <c r="O492" s="42"/>
      <c r="P492" s="42"/>
      <c r="Q492" s="42"/>
      <c r="R492" s="42"/>
      <c r="S492" s="42"/>
      <c r="T492" s="49">
        <v>488</v>
      </c>
      <c r="U492" s="55" t="s">
        <v>161</v>
      </c>
      <c r="V492" s="42"/>
      <c r="W492" s="43"/>
    </row>
    <row r="493" spans="3:23">
      <c r="C493" s="42"/>
      <c r="D493" s="42"/>
      <c r="E493" s="42"/>
      <c r="F493" s="42"/>
      <c r="G493" s="42"/>
      <c r="H493" s="42"/>
      <c r="I493" s="42"/>
      <c r="J493" s="42"/>
      <c r="K493" s="42"/>
      <c r="L493" s="42"/>
      <c r="M493" s="42"/>
      <c r="N493" s="42"/>
      <c r="O493" s="42"/>
      <c r="P493" s="42"/>
      <c r="Q493" s="42"/>
      <c r="R493" s="42"/>
      <c r="S493" s="42"/>
      <c r="T493" s="49">
        <v>489</v>
      </c>
      <c r="U493" s="55" t="s">
        <v>161</v>
      </c>
      <c r="V493" s="42"/>
      <c r="W493" s="43"/>
    </row>
    <row r="494" spans="3:23">
      <c r="C494" s="42"/>
      <c r="D494" s="42"/>
      <c r="E494" s="42"/>
      <c r="F494" s="42"/>
      <c r="G494" s="42"/>
      <c r="H494" s="42"/>
      <c r="I494" s="42"/>
      <c r="J494" s="42"/>
      <c r="K494" s="42"/>
      <c r="L494" s="42"/>
      <c r="M494" s="42"/>
      <c r="N494" s="42"/>
      <c r="O494" s="42"/>
      <c r="P494" s="42"/>
      <c r="Q494" s="42"/>
      <c r="R494" s="42"/>
      <c r="S494" s="42"/>
      <c r="T494" s="49">
        <v>490</v>
      </c>
      <c r="U494" s="55" t="s">
        <v>161</v>
      </c>
      <c r="V494" s="42"/>
      <c r="W494" s="43"/>
    </row>
    <row r="495" spans="3:23">
      <c r="C495" s="42"/>
      <c r="D495" s="42"/>
      <c r="E495" s="42"/>
      <c r="F495" s="42"/>
      <c r="G495" s="42"/>
      <c r="H495" s="42"/>
      <c r="I495" s="42"/>
      <c r="J495" s="42"/>
      <c r="K495" s="42"/>
      <c r="L495" s="42"/>
      <c r="M495" s="42"/>
      <c r="N495" s="42"/>
      <c r="O495" s="42"/>
      <c r="P495" s="42"/>
      <c r="Q495" s="42"/>
      <c r="R495" s="42"/>
      <c r="S495" s="42"/>
      <c r="T495" s="49">
        <v>491</v>
      </c>
      <c r="U495" s="55" t="s">
        <v>161</v>
      </c>
      <c r="V495" s="42"/>
      <c r="W495" s="43"/>
    </row>
    <row r="496" spans="3:23">
      <c r="C496" s="42"/>
      <c r="D496" s="42"/>
      <c r="E496" s="42"/>
      <c r="F496" s="42"/>
      <c r="G496" s="42"/>
      <c r="H496" s="42"/>
      <c r="I496" s="42"/>
      <c r="J496" s="42"/>
      <c r="K496" s="42"/>
      <c r="L496" s="42"/>
      <c r="M496" s="42"/>
      <c r="N496" s="42"/>
      <c r="O496" s="42"/>
      <c r="P496" s="42"/>
      <c r="Q496" s="42"/>
      <c r="R496" s="42"/>
      <c r="S496" s="42"/>
      <c r="T496" s="49">
        <v>492</v>
      </c>
      <c r="U496" s="55" t="s">
        <v>161</v>
      </c>
      <c r="V496" s="42"/>
      <c r="W496" s="43"/>
    </row>
    <row r="497" spans="3:23">
      <c r="C497" s="42"/>
      <c r="D497" s="42"/>
      <c r="E497" s="42"/>
      <c r="F497" s="42"/>
      <c r="G497" s="42"/>
      <c r="H497" s="42"/>
      <c r="I497" s="42"/>
      <c r="J497" s="42"/>
      <c r="K497" s="42"/>
      <c r="L497" s="42"/>
      <c r="M497" s="42"/>
      <c r="N497" s="42"/>
      <c r="O497" s="42"/>
      <c r="P497" s="42"/>
      <c r="Q497" s="42"/>
      <c r="R497" s="42"/>
      <c r="S497" s="42"/>
      <c r="T497" s="49">
        <v>493</v>
      </c>
      <c r="U497" s="55" t="s">
        <v>161</v>
      </c>
      <c r="V497" s="42"/>
      <c r="W497" s="43"/>
    </row>
    <row r="498" spans="3:23">
      <c r="C498" s="42"/>
      <c r="D498" s="42"/>
      <c r="E498" s="42"/>
      <c r="F498" s="42"/>
      <c r="G498" s="42"/>
      <c r="H498" s="42"/>
      <c r="I498" s="42"/>
      <c r="J498" s="42"/>
      <c r="K498" s="42"/>
      <c r="L498" s="42"/>
      <c r="M498" s="42"/>
      <c r="N498" s="42"/>
      <c r="O498" s="42"/>
      <c r="P498" s="42"/>
      <c r="Q498" s="42"/>
      <c r="R498" s="42"/>
      <c r="S498" s="42"/>
      <c r="T498" s="49">
        <v>494</v>
      </c>
      <c r="U498" s="55" t="s">
        <v>161</v>
      </c>
      <c r="V498" s="42"/>
      <c r="W498" s="43"/>
    </row>
    <row r="499" spans="3:23">
      <c r="C499" s="42"/>
      <c r="D499" s="42"/>
      <c r="E499" s="42"/>
      <c r="F499" s="42"/>
      <c r="G499" s="42"/>
      <c r="H499" s="42"/>
      <c r="I499" s="42"/>
      <c r="J499" s="42"/>
      <c r="K499" s="42"/>
      <c r="L499" s="42"/>
      <c r="M499" s="42"/>
      <c r="N499" s="42"/>
      <c r="O499" s="42"/>
      <c r="P499" s="42"/>
      <c r="Q499" s="42"/>
      <c r="R499" s="42"/>
      <c r="S499" s="42"/>
      <c r="T499" s="49">
        <v>495</v>
      </c>
      <c r="U499" s="55" t="s">
        <v>161</v>
      </c>
      <c r="V499" s="42"/>
      <c r="W499" s="43"/>
    </row>
    <row r="500" spans="3:23">
      <c r="C500" s="42"/>
      <c r="D500" s="42"/>
      <c r="E500" s="42"/>
      <c r="F500" s="42"/>
      <c r="G500" s="42"/>
      <c r="H500" s="42"/>
      <c r="I500" s="42"/>
      <c r="J500" s="42"/>
      <c r="K500" s="42"/>
      <c r="L500" s="42"/>
      <c r="M500" s="42"/>
      <c r="N500" s="42"/>
      <c r="O500" s="42"/>
      <c r="P500" s="42"/>
      <c r="Q500" s="42"/>
      <c r="R500" s="42"/>
      <c r="S500" s="42"/>
      <c r="T500" s="49">
        <v>496</v>
      </c>
      <c r="U500" s="55" t="s">
        <v>161</v>
      </c>
      <c r="V500" s="42"/>
      <c r="W500" s="43"/>
    </row>
    <row r="501" spans="3:23">
      <c r="C501" s="42"/>
      <c r="D501" s="42"/>
      <c r="E501" s="42"/>
      <c r="F501" s="42"/>
      <c r="G501" s="42"/>
      <c r="H501" s="42"/>
      <c r="I501" s="42"/>
      <c r="J501" s="42"/>
      <c r="K501" s="42"/>
      <c r="L501" s="42"/>
      <c r="M501" s="42"/>
      <c r="N501" s="42"/>
      <c r="O501" s="42"/>
      <c r="P501" s="42"/>
      <c r="Q501" s="42"/>
      <c r="R501" s="42"/>
      <c r="S501" s="42"/>
      <c r="T501" s="49">
        <v>497</v>
      </c>
      <c r="U501" s="55" t="s">
        <v>161</v>
      </c>
      <c r="V501" s="42"/>
      <c r="W501" s="43"/>
    </row>
    <row r="502" spans="3:23">
      <c r="C502" s="42"/>
      <c r="D502" s="42"/>
      <c r="E502" s="42"/>
      <c r="F502" s="42"/>
      <c r="G502" s="42"/>
      <c r="H502" s="42"/>
      <c r="I502" s="42"/>
      <c r="J502" s="42"/>
      <c r="K502" s="42"/>
      <c r="L502" s="42"/>
      <c r="M502" s="42"/>
      <c r="N502" s="42"/>
      <c r="O502" s="42"/>
      <c r="P502" s="42"/>
      <c r="Q502" s="42"/>
      <c r="R502" s="42"/>
      <c r="S502" s="42"/>
      <c r="T502" s="49">
        <v>498</v>
      </c>
      <c r="U502" s="55" t="s">
        <v>161</v>
      </c>
      <c r="V502" s="42"/>
      <c r="W502" s="43"/>
    </row>
    <row r="503" spans="3:23">
      <c r="C503" s="42"/>
      <c r="D503" s="42"/>
      <c r="E503" s="42"/>
      <c r="F503" s="42"/>
      <c r="G503" s="42"/>
      <c r="H503" s="42"/>
      <c r="I503" s="42"/>
      <c r="J503" s="42"/>
      <c r="K503" s="42"/>
      <c r="L503" s="42"/>
      <c r="M503" s="42"/>
      <c r="N503" s="42"/>
      <c r="O503" s="42"/>
      <c r="P503" s="42"/>
      <c r="Q503" s="42"/>
      <c r="R503" s="42"/>
      <c r="S503" s="42"/>
      <c r="T503" s="49">
        <v>499</v>
      </c>
      <c r="U503" s="55" t="s">
        <v>161</v>
      </c>
      <c r="V503" s="42"/>
      <c r="W503" s="43"/>
    </row>
    <row r="504" spans="3:23">
      <c r="C504" s="42"/>
      <c r="D504" s="42"/>
      <c r="E504" s="42"/>
      <c r="F504" s="42"/>
      <c r="G504" s="42"/>
      <c r="H504" s="42"/>
      <c r="I504" s="42"/>
      <c r="J504" s="42"/>
      <c r="K504" s="42"/>
      <c r="L504" s="42"/>
      <c r="M504" s="42"/>
      <c r="N504" s="42"/>
      <c r="O504" s="42"/>
      <c r="P504" s="42"/>
      <c r="Q504" s="42"/>
      <c r="R504" s="42"/>
      <c r="S504" s="42"/>
      <c r="T504" s="49">
        <v>500</v>
      </c>
      <c r="U504" s="55" t="s">
        <v>161</v>
      </c>
      <c r="V504" s="42"/>
      <c r="W504" s="43"/>
    </row>
  </sheetData>
  <mergeCells count="1">
    <mergeCell ref="N9:R11"/>
  </mergeCells>
  <conditionalFormatting sqref="P4:R7">
    <cfRule type="colorScale" priority="1">
      <colorScale>
        <cfvo type="min"/>
        <cfvo type="max"/>
        <color rgb="FFFCFCFF"/>
        <color rgb="FFF8696B"/>
      </colorScale>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7F303C793525942875ADC5475B3C2D3" ma:contentTypeVersion="13" ma:contentTypeDescription="Een nieuw document maken." ma:contentTypeScope="" ma:versionID="7488ec88f7d569a072af338575b1f05a">
  <xsd:schema xmlns:xsd="http://www.w3.org/2001/XMLSchema" xmlns:xs="http://www.w3.org/2001/XMLSchema" xmlns:p="http://schemas.microsoft.com/office/2006/metadata/properties" xmlns:ns3="52d7b6a5-f178-48b3-aba1-b019f8ccea0c" xmlns:ns4="104ee787-3b7c-46cd-9d6a-f37fb60fe3fc" targetNamespace="http://schemas.microsoft.com/office/2006/metadata/properties" ma:root="true" ma:fieldsID="ed7b765b6713f3f1b9604b6a5509c642" ns3:_="" ns4:_="">
    <xsd:import namespace="52d7b6a5-f178-48b3-aba1-b019f8ccea0c"/>
    <xsd:import namespace="104ee787-3b7c-46cd-9d6a-f37fb60fe3f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d7b6a5-f178-48b3-aba1-b019f8ccea0c"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internalName="SharedWithDetails" ma:readOnly="true">
      <xsd:simpleType>
        <xsd:restriction base="dms:Note">
          <xsd:maxLength value="255"/>
        </xsd:restriction>
      </xsd:simpleType>
    </xsd:element>
    <xsd:element name="SharingHintHash" ma:index="10" nillable="true" ma:displayName="Hint-hash dele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4ee787-3b7c-46cd-9d6a-f37fb60fe3f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BC2AF4-0297-4717-A763-EDB8A2308299}">
  <ds:schemaRefs>
    <ds:schemaRef ds:uri="52d7b6a5-f178-48b3-aba1-b019f8ccea0c"/>
    <ds:schemaRef ds:uri="http://purl.org/dc/dcmitype/"/>
    <ds:schemaRef ds:uri="http://schemas.microsoft.com/office/2006/metadata/properties"/>
    <ds:schemaRef ds:uri="http://www.w3.org/XML/1998/namespace"/>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104ee787-3b7c-46cd-9d6a-f37fb60fe3fc"/>
  </ds:schemaRefs>
</ds:datastoreItem>
</file>

<file path=customXml/itemProps2.xml><?xml version="1.0" encoding="utf-8"?>
<ds:datastoreItem xmlns:ds="http://schemas.openxmlformats.org/officeDocument/2006/customXml" ds:itemID="{1A5E7192-7693-4960-B2C6-33A506948C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d7b6a5-f178-48b3-aba1-b019f8ccea0c"/>
    <ds:schemaRef ds:uri="104ee787-3b7c-46cd-9d6a-f37fb60fe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004FA8B-A9F6-44C7-A2C7-243494E44B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8</vt:i4>
      </vt:variant>
    </vt:vector>
  </HeadingPairs>
  <TitlesOfParts>
    <vt:vector size="14" baseType="lpstr">
      <vt:lpstr>Formulier Professionaliteit</vt:lpstr>
      <vt:lpstr>Stroomschema</vt:lpstr>
      <vt:lpstr>Pandenoverzicht</vt:lpstr>
      <vt:lpstr>Transacties</vt:lpstr>
      <vt:lpstr>Antwoorden</vt:lpstr>
      <vt:lpstr>DD</vt:lpstr>
      <vt:lpstr>Antwoorden!Afdrukbereik</vt:lpstr>
      <vt:lpstr>'Formulier Professionaliteit'!Afdrukbereik</vt:lpstr>
      <vt:lpstr>Pandenoverzicht!Afdrukbereik</vt:lpstr>
      <vt:lpstr>Stroomschema!Afdrukbereik</vt:lpstr>
      <vt:lpstr>Transacties!Afdrukbereik</vt:lpstr>
      <vt:lpstr>Antwoorden!Afdruktitels</vt:lpstr>
      <vt:lpstr>'Formulier Professionaliteit'!Afdruktitels</vt:lpstr>
      <vt:lpstr>Stroomschema!Afdruktitels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 Schalk</dc:creator>
  <cp:lastModifiedBy>Gerard Schalk</cp:lastModifiedBy>
  <cp:lastPrinted>2021-03-22T12:59:43Z</cp:lastPrinted>
  <dcterms:created xsi:type="dcterms:W3CDTF">2020-03-20T15:20:10Z</dcterms:created>
  <dcterms:modified xsi:type="dcterms:W3CDTF">2021-04-21T19:31:56Z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0x01010067F303C793525942875ADC5475B3C2D3</vt:lpwstr>
  </property>
</Properties>
</file>